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MITES 1\Desktop\ARCHIVOS ANDRES MAURICIO\2022\MAYO 2022\PUBLICACIONES\JULIAN\"/>
    </mc:Choice>
  </mc:AlternateContent>
  <bookViews>
    <workbookView xWindow="0" yWindow="0" windowWidth="24000" windowHeight="9735"/>
  </bookViews>
  <sheets>
    <sheet name="2019" sheetId="1" r:id="rId1"/>
    <sheet name="Hoja3" sheetId="2" r:id="rId2"/>
    <sheet name="hoja4" sheetId="3" r:id="rId3"/>
    <sheet name="Hoja1" sheetId="4" r:id="rId4"/>
  </sheets>
  <definedNames>
    <definedName name="_GoBack_4">Hoja3!$H$6</definedName>
  </definedNames>
  <calcPr calcId="152511" fullCalcOnLoad="1"/>
</workbook>
</file>

<file path=xl/calcChain.xml><?xml version="1.0" encoding="utf-8"?>
<calcChain xmlns="http://schemas.openxmlformats.org/spreadsheetml/2006/main">
  <c r="P46" i="4" l="1"/>
  <c r="E240" i="3"/>
  <c r="D240" i="3"/>
  <c r="C240" i="3"/>
  <c r="E229" i="3"/>
  <c r="D229" i="3"/>
  <c r="C229" i="3"/>
  <c r="E218" i="3"/>
  <c r="D218" i="3"/>
  <c r="C218" i="3"/>
  <c r="E207" i="3"/>
  <c r="D207" i="3"/>
  <c r="C207" i="3"/>
  <c r="E196" i="3"/>
  <c r="D196" i="3"/>
  <c r="C196" i="3"/>
  <c r="E185" i="3"/>
  <c r="D185" i="3"/>
  <c r="C185" i="3"/>
  <c r="L33" i="3"/>
  <c r="K21" i="3"/>
  <c r="N15" i="3"/>
  <c r="I15" i="3"/>
  <c r="M10" i="3"/>
  <c r="E6" i="3"/>
  <c r="D6" i="3"/>
  <c r="E5" i="3"/>
  <c r="D5" i="3"/>
  <c r="E4" i="3"/>
  <c r="D4" i="3"/>
  <c r="X254" i="2"/>
  <c r="T254" i="2"/>
  <c r="X253" i="2"/>
  <c r="T253" i="2"/>
  <c r="X252" i="2"/>
  <c r="T252" i="2"/>
  <c r="X251" i="2"/>
  <c r="T251" i="2"/>
  <c r="X250" i="2"/>
  <c r="T250" i="2"/>
  <c r="X249" i="2"/>
  <c r="T249" i="2"/>
  <c r="X248" i="2"/>
  <c r="T248" i="2"/>
  <c r="X247" i="2"/>
  <c r="T247" i="2"/>
  <c r="X246" i="2"/>
  <c r="T246" i="2"/>
  <c r="X245" i="2"/>
  <c r="T245" i="2"/>
  <c r="X244" i="2"/>
  <c r="T244" i="2"/>
  <c r="X243" i="2"/>
  <c r="T243" i="2"/>
  <c r="X242" i="2"/>
  <c r="T242" i="2"/>
  <c r="X241" i="2"/>
  <c r="T241" i="2"/>
  <c r="P241" i="2"/>
  <c r="X240" i="2"/>
  <c r="T240" i="2"/>
  <c r="P240" i="2"/>
  <c r="X239" i="2"/>
  <c r="T239" i="2"/>
  <c r="P239" i="2"/>
  <c r="X238" i="2"/>
  <c r="T238" i="2"/>
  <c r="P238" i="2"/>
  <c r="X237" i="2"/>
  <c r="T237" i="2"/>
  <c r="P237" i="2"/>
  <c r="X236" i="2"/>
  <c r="T236" i="2"/>
  <c r="P236" i="2"/>
  <c r="X235" i="2"/>
  <c r="T235" i="2"/>
  <c r="P235" i="2"/>
  <c r="X234" i="2"/>
  <c r="T234" i="2"/>
  <c r="P234" i="2"/>
  <c r="X233" i="2"/>
  <c r="T233" i="2"/>
  <c r="P233" i="2"/>
  <c r="X232" i="2"/>
  <c r="T232" i="2"/>
  <c r="P232" i="2"/>
  <c r="X231" i="2"/>
  <c r="T231" i="2"/>
  <c r="P231" i="2"/>
  <c r="X230" i="2"/>
  <c r="T230" i="2"/>
  <c r="P230" i="2"/>
  <c r="X229" i="2"/>
  <c r="T229" i="2"/>
  <c r="P229" i="2"/>
  <c r="X228" i="2"/>
  <c r="T228" i="2"/>
  <c r="P228" i="2"/>
  <c r="X227" i="2"/>
  <c r="T227" i="2"/>
  <c r="P227" i="2"/>
  <c r="X226" i="2"/>
  <c r="T226" i="2"/>
  <c r="P226" i="2"/>
  <c r="X225" i="2"/>
  <c r="T225" i="2"/>
  <c r="P225" i="2"/>
  <c r="X224" i="2"/>
  <c r="T224" i="2"/>
  <c r="P224" i="2"/>
  <c r="X223" i="2"/>
  <c r="T223" i="2"/>
  <c r="P223" i="2"/>
  <c r="X222" i="2"/>
  <c r="T222" i="2"/>
  <c r="P222" i="2"/>
  <c r="X221" i="2"/>
  <c r="T221" i="2"/>
  <c r="P221" i="2"/>
  <c r="X220" i="2"/>
  <c r="T220" i="2"/>
  <c r="P220" i="2"/>
  <c r="X219" i="2"/>
  <c r="T219" i="2"/>
  <c r="P219" i="2"/>
  <c r="X218" i="2"/>
  <c r="T218" i="2"/>
  <c r="P218" i="2"/>
  <c r="X217" i="2"/>
  <c r="T217" i="2"/>
  <c r="P217" i="2"/>
  <c r="X216" i="2"/>
  <c r="T216" i="2"/>
  <c r="P216" i="2"/>
  <c r="F216" i="2"/>
  <c r="X215" i="2"/>
  <c r="T215" i="2"/>
  <c r="P215" i="2"/>
  <c r="F215" i="2"/>
  <c r="F214" i="2"/>
  <c r="F213" i="2"/>
  <c r="F212" i="2"/>
  <c r="AE211" i="2"/>
  <c r="F211" i="2"/>
  <c r="R207" i="2"/>
  <c r="Q207" i="2"/>
  <c r="P207" i="2"/>
  <c r="O207" i="2"/>
  <c r="N207" i="2"/>
  <c r="M207" i="2"/>
  <c r="L207" i="2"/>
  <c r="R206" i="2"/>
  <c r="R205" i="2"/>
  <c r="R204" i="2"/>
  <c r="R202" i="2"/>
  <c r="R201" i="2"/>
  <c r="J201" i="2"/>
  <c r="R200" i="2"/>
  <c r="J200" i="2"/>
  <c r="R199" i="2"/>
  <c r="J199" i="2"/>
  <c r="R198" i="2"/>
  <c r="J198" i="2"/>
  <c r="R197" i="2"/>
  <c r="J197" i="2"/>
  <c r="R196" i="2"/>
  <c r="J196" i="2"/>
  <c r="R195" i="2"/>
  <c r="J195" i="2"/>
  <c r="S189" i="2"/>
  <c r="R189" i="2"/>
  <c r="Q189" i="2"/>
  <c r="P189" i="2"/>
  <c r="O189" i="2"/>
  <c r="N189" i="2"/>
  <c r="M189" i="2"/>
  <c r="Y189" i="2" s="1"/>
  <c r="D183" i="2"/>
  <c r="Y181" i="2"/>
  <c r="X181" i="2"/>
  <c r="W181" i="2"/>
  <c r="V181" i="2"/>
  <c r="U181" i="2"/>
  <c r="T181" i="2"/>
  <c r="S181" i="2"/>
  <c r="R181" i="2"/>
  <c r="Q181" i="2"/>
  <c r="P181" i="2"/>
  <c r="O181" i="2"/>
  <c r="N181" i="2"/>
  <c r="M181" i="2"/>
  <c r="Y180" i="2"/>
  <c r="H180" i="2"/>
  <c r="Y179" i="2"/>
  <c r="H179" i="2"/>
  <c r="Y178" i="2"/>
  <c r="H178" i="2"/>
  <c r="Y177" i="2"/>
  <c r="H177" i="2"/>
  <c r="Y176" i="2"/>
  <c r="H176" i="2"/>
  <c r="Y175" i="2"/>
  <c r="H175" i="2"/>
  <c r="Y174" i="2"/>
  <c r="H174" i="2"/>
  <c r="Y173" i="2"/>
  <c r="H173" i="2"/>
  <c r="Y172" i="2"/>
  <c r="H172" i="2"/>
  <c r="Y171" i="2"/>
  <c r="H171" i="2"/>
  <c r="Y170" i="2"/>
  <c r="H170" i="2"/>
  <c r="Y169" i="2"/>
  <c r="H169" i="2"/>
  <c r="Y168" i="2"/>
  <c r="H168" i="2"/>
  <c r="Y167" i="2"/>
  <c r="H167" i="2"/>
  <c r="Y166" i="2"/>
  <c r="H166" i="2"/>
  <c r="Y165" i="2"/>
  <c r="H165" i="2"/>
  <c r="Y164" i="2"/>
  <c r="H164" i="2"/>
  <c r="Y163" i="2"/>
  <c r="H163" i="2"/>
  <c r="Y162" i="2"/>
  <c r="H162" i="2"/>
  <c r="Y161" i="2"/>
  <c r="H161" i="2"/>
  <c r="Y160" i="2"/>
  <c r="H160" i="2"/>
  <c r="Y159" i="2"/>
  <c r="H159" i="2"/>
  <c r="Y158" i="2"/>
  <c r="H158" i="2"/>
  <c r="Y157" i="2"/>
  <c r="H157" i="2"/>
  <c r="Y156" i="2"/>
  <c r="H156" i="2"/>
  <c r="Y155" i="2"/>
  <c r="Y154" i="2"/>
  <c r="H154" i="2"/>
  <c r="Y153" i="2"/>
  <c r="H153" i="2"/>
  <c r="Y152" i="2"/>
  <c r="H152" i="2"/>
  <c r="Y151" i="2"/>
  <c r="H151" i="2"/>
  <c r="Y150" i="2"/>
  <c r="H150" i="2"/>
  <c r="Y149" i="2"/>
  <c r="H149" i="2"/>
  <c r="Y148" i="2"/>
  <c r="H148" i="2"/>
  <c r="Y147" i="2"/>
  <c r="H147" i="2"/>
  <c r="Y146" i="2"/>
  <c r="H146" i="2"/>
  <c r="Y145" i="2"/>
  <c r="H145" i="2"/>
  <c r="Y144" i="2"/>
  <c r="H144" i="2"/>
  <c r="Y143" i="2"/>
  <c r="H143" i="2"/>
  <c r="Y142" i="2"/>
  <c r="H142" i="2"/>
  <c r="Y141" i="2"/>
  <c r="H141" i="2"/>
  <c r="Y140" i="2"/>
  <c r="H140" i="2"/>
  <c r="Y139" i="2"/>
  <c r="H139" i="2"/>
  <c r="Y138" i="2"/>
  <c r="H138" i="2"/>
  <c r="Y137" i="2"/>
  <c r="H137" i="2"/>
  <c r="Y136" i="2"/>
  <c r="H136" i="2"/>
  <c r="Y135" i="2"/>
  <c r="H135" i="2"/>
  <c r="Y134" i="2"/>
  <c r="H134" i="2"/>
  <c r="AF121" i="2"/>
  <c r="AF119" i="2"/>
  <c r="AF122" i="2" s="1"/>
  <c r="AE119" i="2"/>
  <c r="AD119" i="2"/>
  <c r="AC119" i="2"/>
  <c r="AB119" i="2"/>
  <c r="AA119" i="2"/>
  <c r="Z119" i="2"/>
  <c r="Y119" i="2"/>
  <c r="X119" i="2"/>
  <c r="AF118" i="2"/>
  <c r="AF117" i="2"/>
  <c r="AF116" i="2"/>
  <c r="AF115" i="2"/>
  <c r="AF114" i="2"/>
  <c r="AF113" i="2"/>
  <c r="Q113" i="2"/>
  <c r="P113" i="2"/>
  <c r="O113" i="2"/>
  <c r="N113" i="2"/>
  <c r="L113" i="2"/>
  <c r="K113" i="2"/>
  <c r="J113" i="2"/>
  <c r="H113" i="2"/>
  <c r="G113" i="2"/>
  <c r="F113" i="2"/>
  <c r="E113" i="2"/>
  <c r="D113" i="2"/>
  <c r="AF112" i="2"/>
  <c r="Q112" i="2"/>
  <c r="AF111" i="2"/>
  <c r="Q111" i="2"/>
  <c r="AF110" i="2"/>
  <c r="Q110" i="2"/>
  <c r="G106" i="2"/>
  <c r="E106" i="2"/>
  <c r="G105" i="2"/>
  <c r="G104" i="2"/>
  <c r="G103" i="2"/>
  <c r="AE102" i="2"/>
  <c r="AD102" i="2"/>
  <c r="AC102" i="2"/>
  <c r="AB102" i="2"/>
  <c r="AA102" i="2"/>
  <c r="Z102" i="2"/>
  <c r="G102" i="2"/>
  <c r="G101" i="2"/>
  <c r="G100" i="2"/>
  <c r="G99" i="2"/>
  <c r="G98" i="2"/>
  <c r="G97" i="2"/>
  <c r="G96" i="2"/>
  <c r="G95" i="2"/>
  <c r="G94" i="2"/>
  <c r="L90" i="2"/>
  <c r="J90" i="2"/>
  <c r="J89" i="2"/>
  <c r="J88" i="2"/>
  <c r="L87" i="2"/>
  <c r="J87" i="2"/>
  <c r="J85" i="2"/>
  <c r="J84" i="2"/>
  <c r="L83" i="2"/>
  <c r="J83" i="2"/>
  <c r="E74" i="2"/>
  <c r="E73" i="2"/>
  <c r="E72" i="2"/>
  <c r="E71" i="2"/>
  <c r="E70" i="2"/>
  <c r="E69" i="2"/>
  <c r="E68" i="2"/>
  <c r="E67" i="2"/>
  <c r="AI66" i="2"/>
  <c r="AI65" i="2"/>
  <c r="AI64" i="2"/>
  <c r="AI63" i="2"/>
  <c r="AI62" i="2"/>
  <c r="AI61" i="2"/>
  <c r="AI60" i="2"/>
  <c r="AI59" i="2"/>
  <c r="AI58" i="2"/>
  <c r="D58" i="2"/>
  <c r="C58" i="2"/>
  <c r="B58" i="2"/>
  <c r="L45" i="2"/>
  <c r="L44" i="2"/>
  <c r="D36" i="2"/>
  <c r="C36" i="2"/>
  <c r="B36" i="2"/>
  <c r="D35" i="2"/>
  <c r="C35" i="2"/>
  <c r="D34" i="2"/>
  <c r="C34" i="2"/>
  <c r="F33" i="2"/>
  <c r="D33" i="2"/>
  <c r="C33" i="2"/>
  <c r="D32" i="2"/>
  <c r="C32" i="2"/>
  <c r="D31" i="2"/>
  <c r="C31" i="2"/>
  <c r="D30" i="2"/>
  <c r="C30" i="2"/>
  <c r="D29" i="2"/>
  <c r="C29" i="2"/>
  <c r="D28" i="2"/>
  <c r="C28" i="2"/>
  <c r="K25" i="2"/>
  <c r="J25" i="2"/>
  <c r="H17" i="2"/>
  <c r="G17" i="2"/>
  <c r="F17" i="2"/>
  <c r="E17" i="2"/>
  <c r="D17" i="2"/>
  <c r="C17" i="2"/>
  <c r="H16" i="2"/>
  <c r="H15" i="2"/>
  <c r="H14" i="2"/>
  <c r="H13" i="2"/>
  <c r="H12" i="2"/>
  <c r="H11" i="2"/>
  <c r="H10" i="2"/>
  <c r="H8" i="2"/>
  <c r="H7" i="2"/>
  <c r="H6" i="2"/>
  <c r="H5" i="2"/>
  <c r="CK75" i="1"/>
  <c r="CG75" i="1"/>
  <c r="CC75" i="1"/>
  <c r="BY75" i="1"/>
  <c r="BU75" i="1"/>
  <c r="BQ75" i="1"/>
  <c r="AO75" i="1"/>
  <c r="AK75" i="1"/>
  <c r="AG75" i="1"/>
  <c r="AC75" i="1"/>
  <c r="Y75" i="1"/>
  <c r="U75" i="1"/>
  <c r="AK70" i="1"/>
  <c r="AC70" i="1"/>
  <c r="CK69" i="1"/>
  <c r="CG69" i="1"/>
  <c r="CC69" i="1"/>
  <c r="BY69" i="1"/>
  <c r="BU69" i="1"/>
  <c r="BQ69" i="1"/>
  <c r="AO69" i="1"/>
  <c r="AK69" i="1"/>
  <c r="AG69" i="1"/>
  <c r="AC69" i="1"/>
  <c r="Y69" i="1"/>
  <c r="U69" i="1"/>
  <c r="CK67" i="1"/>
  <c r="CG67" i="1"/>
  <c r="CC67" i="1"/>
  <c r="BY67" i="1"/>
  <c r="BU67" i="1"/>
  <c r="BQ67" i="1"/>
  <c r="AO67" i="1"/>
  <c r="AK67" i="1"/>
  <c r="AG67" i="1"/>
  <c r="AC67" i="1"/>
  <c r="Y67" i="1"/>
  <c r="U67" i="1"/>
  <c r="CK55" i="1"/>
  <c r="CG55" i="1"/>
  <c r="CC55" i="1"/>
  <c r="BY55" i="1"/>
  <c r="BU55" i="1"/>
  <c r="BQ55" i="1"/>
  <c r="AG54" i="1"/>
  <c r="AC54" i="1"/>
  <c r="Y54" i="1"/>
  <c r="CN39" i="1"/>
  <c r="CN38" i="1"/>
  <c r="CN37" i="1"/>
</calcChain>
</file>

<file path=xl/sharedStrings.xml><?xml version="1.0" encoding="utf-8"?>
<sst xmlns="http://schemas.openxmlformats.org/spreadsheetml/2006/main" count="3604" uniqueCount="1233">
  <si>
    <t>INSTITUTO DEPARTAMENTAL DE TRÁNSITO DEL QUINDÍO</t>
  </si>
  <si>
    <t>Comité Operativo de Planeación</t>
  </si>
  <si>
    <t xml:space="preserve"> Tablero de Indicadores de Gestiòn</t>
  </si>
  <si>
    <t>Periodo: 2019</t>
  </si>
  <si>
    <t>PERSPECTIVA ESTRATÉGIA No.1</t>
  </si>
  <si>
    <t>"Fortalecer la seguridad vial y velar por la seguridad humana como dinamizador de la vida."</t>
  </si>
  <si>
    <t>OBJETIVO ESTRATÉGICO No.1.1.</t>
  </si>
  <si>
    <t>"Promover la cultura por el respeto a las señales de tránsito para contribuir a la disminución del riesgo de accidentalidad y lograr un mejoramiento significativo en la eficiencia del transporte público y privado en las vías del departamento del Quindío."</t>
  </si>
  <si>
    <t>Metas de Resultado cuatrienio (2016-2019)</t>
  </si>
  <si>
    <t>Fòrmula indicador Indicador de resultado</t>
  </si>
  <si>
    <t>Unidad de Medida</t>
  </si>
  <si>
    <t>Valor del Producto</t>
  </si>
  <si>
    <t>Fuente de Informaciòn</t>
  </si>
  <si>
    <t>Valor esperado al 2019</t>
  </si>
  <si>
    <t>Metas de producto cuatrienio  (2016-2019)</t>
  </si>
  <si>
    <t>Fórmula del Indicador de Producto</t>
  </si>
  <si>
    <t>Valor cuantitativo total</t>
  </si>
  <si>
    <t>Meta</t>
  </si>
  <si>
    <t>Valor y Periodo esperado de cumplimiento</t>
  </si>
  <si>
    <t>Frecuencia de Mediciòn</t>
  </si>
  <si>
    <t>Nivel del Indicador</t>
  </si>
  <si>
    <t>Responsable</t>
  </si>
  <si>
    <t>ENERO</t>
  </si>
  <si>
    <t>FEBRERO</t>
  </si>
  <si>
    <t>MARZO</t>
  </si>
  <si>
    <t>ABRIL</t>
  </si>
  <si>
    <t>MAYO</t>
  </si>
  <si>
    <t>JUNIO</t>
  </si>
  <si>
    <t>JULIO</t>
  </si>
  <si>
    <t>AGOSTO</t>
  </si>
  <si>
    <t>SEPTIEMBRE</t>
  </si>
  <si>
    <t>OCTUBRE</t>
  </si>
  <si>
    <t>NOVIEMBRE</t>
  </si>
  <si>
    <t>DICIEMBRE</t>
  </si>
  <si>
    <t>Cantidad</t>
  </si>
  <si>
    <t>Total</t>
  </si>
  <si>
    <t>Resultado Enero</t>
  </si>
  <si>
    <t>Observaciones</t>
  </si>
  <si>
    <t>Resultado Febrero</t>
  </si>
  <si>
    <t>Resultado Marzo</t>
  </si>
  <si>
    <t>Resultado Abril</t>
  </si>
  <si>
    <t>Resultado Mayo</t>
  </si>
  <si>
    <t>Resultado Junio</t>
  </si>
  <si>
    <t>Resultado</t>
  </si>
  <si>
    <t>1.1.1)   Reducir lesiones fatales en accidentes de tránsito.</t>
  </si>
  <si>
    <t>% de disminución en accidentes con lesiones fatales con respecto al período anterior.
No.
A.P.ANT= Accidentes con lesiones fatales período anterior.
A.P.ACT= Accidentes con lesiones fatales período actual.</t>
  </si>
  <si>
    <t>%</t>
  </si>
  <si>
    <t>Resultado de la formula del indicador: Ej: 20%</t>
  </si>
  <si>
    <t>Informe Plan de Gestiòn P.U. Área Técnica de Control del Tránsito y Registros</t>
  </si>
  <si>
    <t>Reducir los accidentes con lesiones fatales en un 20%</t>
  </si>
  <si>
    <t>a).   Implementar un programa para disminuir la accidentalidad en las vías del departamento.</t>
  </si>
  <si>
    <t>% de Implementaciòn</t>
  </si>
  <si>
    <t>Medir la eficacia del pragrama para disminuir la accidentalidad.</t>
  </si>
  <si>
    <t>Total usuarios alcanzados con el prgrama</t>
  </si>
  <si>
    <t xml:space="preserve"> - Programa implementado para disminuir la accidentalidad.
- Informe de accidentalidad</t>
  </si>
  <si>
    <t>Direccion general e informees de gestiòn Área Técnica de Control del Tránsito y Registros</t>
  </si>
  <si>
    <t>100%
al 31 de Dic 2019</t>
  </si>
  <si>
    <t>Anual</t>
  </si>
  <si>
    <t>EFICACIA</t>
  </si>
  <si>
    <r>
      <t xml:space="preserve">P.U. Área Técnica de Control del Tránsito y Registros- </t>
    </r>
    <r>
      <rPr>
        <b/>
        <sz val="10"/>
        <color rgb="FF000000"/>
        <rFont val="Cambria"/>
        <family val="1"/>
      </rPr>
      <t>MISIONAL</t>
    </r>
  </si>
  <si>
    <t>Contratación de 2 pintores por valor de $1,470,000 para realizar labores de señalización en las vias de Montenegro, Circasia, Rio Verde y Hojas Anchas.</t>
  </si>
  <si>
    <t xml:space="preserve">Contratación de 2 pintores  para realizar labores de señalización en las vias de Montenegro, Circasia, Rio Verde y Hojas Anchas.
Contratación de 3 reguladores de tránsito para apoyar el control en las vias de  jurisdicción del IDTQ en el departamento.
Se adelantaron acciones de control y regulacion vial en los municipios de Circasia, Montenegro, Filandia, Salento, Cordoba, Genova, Pijao y Buenavista. Asi mismo se adelantaron campañas educativas de promocion en cultura vial y respeto a las normas de transito.
.
</t>
  </si>
  <si>
    <t xml:space="preserve">Contratación de 2 pintores  para realizar labores de señalización en las vias de Montenegro, Circasia, Rio Verde y Hojas Anchas.
Contratación de 3 reguladores de tránsito para apoyar el control en las vias de  jurisdicción del IDTQ en el departamento.
Se adelantaron acciones de control y regulacion vial en los municipios de Circasia, Montenegro, Filandia, Salento, Cordoba, Genova, Pijao y Buenavista. Asi mismo se adelantaron campañas educativas de promocion en cultura vial y respeto a las normas de transito.
Contrato de pintura por valor de $23,187,000.
</t>
  </si>
  <si>
    <t>Contratación de 2 pintores por valor de $1,470,000 para realizar labores de señalización en las vias de Montenegro, Circasia, Rio Verde y Hojas Anchas y de 3 reguladores de tránsito para apoyar el control en las vias de  jurisdicción del IDTQ en el departamento.
Contratación de ingeniero para el apoyo en conceptos al área técnica en materia de señalización viasl y a laelaboración de estudios previos en la contratación relacionada con la demarcación de las vias.
Contratació de suministro de pintura para las acciones de demarcación del instituto.
Se adelantaron acciones de control y regulacion vial en los municipios de Circasia, Montenegro, Filandia, Salento, Cordoba, Genova, Pijao y Buenavista. Asi mismo se adelantaron campañas educativas de promocion en cultura vial y respeto a las normas de transito.</t>
  </si>
  <si>
    <t>Contratación de ingeniero para el apoyo en conceptos al área técnica en materia de señalización viasl y a laelaboración de estudios previos en la contratación relacionada con la demarcación de las vias.
Contratació de suministro de pintura para las acciones de demarcación del instituto.
Se adelantaron acciones de control y regulacion vial en los municipios de Circasia, Montenegro, Filandia, Salento, Cordoba, Genova, Pijao y Buenavista. Asi mismo se adelantaron campañas educativas de promocion en cultura vial y respeto a las normas de transito.</t>
  </si>
  <si>
    <t>Ésta primera meta se divide en varias actividades y/o acciones que fueron y siguen siendo ejecutadas satisfactoriamente a lo largo del cuatrienio, consideradas fundamentales para la reducción de los índices de siniestralidad. Las mismas corresponden a SEÑALIZACION-DEMARCACIÓN, EDUCACION VIAL, CONTROLES OPERATIVOS, APOYO INTERINSTITUCIONAL.
Como resultado de los esfuerzos del Instituto Departamental de Transito del Quindío, y de la colaboración interinstitucional de las autoridades departamentales a través de los diferentes operativos y campañas de educación vial, se logró con relación a vigencias anteriores una disminución con respecto al año 2015 de dieciséis (16) siniestros viales, para el 2016 se presentaron diez (10), y siguiendo dicha disminución, en la vigencia 2017 se redujo a seis (6) accidentes fatales, finalmente para la vigencia 2019 se presenta una tasa de siniestros viales de cinco (5) personas y a corte de Agosto de 2019 se mantiene la cifra de cinco personas fallecidas por accidentes de tránsito, lo que demuestra un trabajo y una tendencia de mejoramiento continuada.</t>
  </si>
  <si>
    <t>Ésta primera meta se divide en varias actividades y/o acciones que fueron y siguen siendo ejecutadas satisfactoriamente a lo largo del cuatrienio, consideradas fundamentales para la reducción de los índices de siniestralidad. Las mismas corresponden a SEÑALIZACION-DEMARCACIÓN, EDUCACION VIAL, CONTROLES OPERATIVOS, APOYO INTERINSTITUCIONAL.
Como resultado de los esfuerzos del Instituto Departamental de Transito del Quindío, y de la colaboración interinstitucional de las autoridades departamentales a través de los diferentes operativos y campañas de educación vial, se logró con relación a vigencias anteriores una disminución con respecto al año 2015 de dieciséis (16) siniestros viales, para el 2016 se presentaron diez (10), y siguiendo dicha disminución, en la vigencia 2017 se redujo a seis (6) accidentes fatales, finalmente para la vigencia 2019 se presenta una tasa de siniestros viales de cinco (5) personas y a corte de Septiembre de 2019 se mantiene la cifra de cinco personas fallecidas por accidentes de tránsito, lo que demuestra un trabajo y una tendencia de mejoramiento continuada.</t>
  </si>
  <si>
    <t>Ésta primera meta se divide en varias actividades y/o acciones que fueron y siguen siendo ejecutadas satisfactoriamente a lo largo del cuatrienio, consideradas fundamentales para la reducción de los índices de siniestralidad. Las mismas corresponden a SEÑALIZACION-DEMARCACIÓN, EDUCACION VIAL, CONTROLES OPERATIVOS, APOYO INTERINSTITUCIONAL.
Como resultado de los esfuerzos del Instituto Departamental de Transito del Quindío, y de la colaboración interinstitucional de las autoridades departamentales a través de los diferentes operativos y campañas de educación vial, se logró con relación a vigencias anteriores una disminución con respecto al año 2015 de dieciséis (16) siniestros viales, para el 2016 se presentaron diez (10), y siguiendo dicha disminución, en la vigencia 2017 se redujo a seis (6) accidentes fatales, finalmente para la vigencia 2019 se presenta una tasa de siniestros viales de cinco (5) personas y a corte de Octubre de 2019 se mantiene la cifra de cinco personas fallecidas por accidentes de tránsito, lo que demuestra un trabajo y una tendencia de mejoramiento continuada.</t>
  </si>
  <si>
    <t>Ésta primera meta se divide en varias actividades y/o acciones que fueron y siguen siendo ejecutadas satisfactoriamente a lo largo del cuatrienio, consideradas fundamentales para la reducción de los índices de siniestralidad. Las mismas corresponden a SEÑALIZACION-DEMARCACIÓN, EDUCACION VIAL, CONTROLES OPERATIVOS, APOYO INTERINSTITUCIONAL.
Como resultado de los esfuerzos del Instituto Departamental de Transito del Quindío, y de la colaboración interinstitucional de las autoridades departamentales a través de los diferentes operativos y campañas de educación vial, se logró con relación a vigencias anteriores una disminución con respecto al año 2015 de dieciséis (16) siniestros viales, para el 2016 se presentaron diez (10), y siguiendo dicha disminución, en la vigencia 2017 se redujo a seis (6) accidentes fatales, finalmente para la vigencia 2019 se presenta una tasa de siniestros viales de seis (6) personas y a corte de noviembre de 2019 se mantiene la cifra de cinco personas fallecidas por accidentes de tránsito, lo que demuestra un trabajo y una tendencia de mejoramiento continuada.</t>
  </si>
  <si>
    <t>Ésta primera meta se divide en varias actividades y/o acciones que fueron y siguen siendo ejecutadas satisfactoriamente a lo largo del cuatrienio, consideradas fundamentales para la reducción de los índices de siniestralidad. Las mismas corresponden a SEÑALIZACION-DEMARCACIÓN, EDUCACION VIAL, CONTROLES OPERATIVOS, APOYO INTERINSTITUCIONAL.
Como resultado de los esfuerzos del Instituto Departamental de Transito del Quindío, y de la colaboración interinstitucional de las autoridades departamentales a través de los diferentes operativos y campañas de educación vial, se logró con relación a vigencias anteriores una disminución con respecto al año 2015 de dieciséis (16) siniestros viales, para el 2016 se presentaron diez (10), y siguiendo dicha disminución, en la vigencia 2017 se redujo a seis (6) accidentes fatales, finalmente para la vigencia 2019 se presenta una tasa de siniestros viales de seis (6) pen la vigencia 2019 se mantiene la cifra de cinco personas fallecidas por accidentes de tránsito, lo que demuestra un trabajo y una tendencia de mejoramiento continuada.</t>
  </si>
  <si>
    <t>b).   Formular e implementar el Plan de Seguridad Vial del Departamento.</t>
  </si>
  <si>
    <t>Medir la eficacia en el cumplimiento de los objetivos del plan de seguridad vial</t>
  </si>
  <si>
    <t>Recursos asignados al plan</t>
  </si>
  <si>
    <t>Plan Departamental de Seguridad Vial elaborado e implementado.</t>
  </si>
  <si>
    <t xml:space="preserve"> Direccion general e informees de gestiòn</t>
  </si>
  <si>
    <t>100% implementación a 31 dic de 2019</t>
  </si>
  <si>
    <t xml:space="preserve">Instalación del Comité de Seguridad Vial
</t>
  </si>
  <si>
    <t xml:space="preserve">Instalación del Comité de Seguridad Vial
- Elaboración del Diagnóstico de Seguridad vial
</t>
  </si>
  <si>
    <t>Instalación del Comité de Seguridad Vial
- Elaboración del Diagnóstico de Seguridad vial
- Formulación deI Borrador del Plan de Seguridad Vial v2</t>
  </si>
  <si>
    <t>Instalación del Comité de Seguridad Vial
- Elaboración del Diagnóstico de Seguridad vial
- Formulación deI Borrador del Plan de Seguridad Vial v2
- Avances en el ajuste del proyecto Soy un buen actor en la via
- Citació comité departamental de seguridad vial</t>
  </si>
  <si>
    <t xml:space="preserve">
 - Instalación del Comité de Seguridad Vial
- Elaboración del Diagnóstico de Seguridad vial
- Socialización del Diagnóstico al Comité de Seguridad Vial
- Formulación deI Borrador del Plan de Seguridad Vial
- Socialización versión dos del Plan de Seguridad Vial del Departamento.
- Ajustes finales de acuerdo a sugerencias del comité.</t>
  </si>
  <si>
    <t xml:space="preserve">
- Ajustes a la versión deI Borrador del Plan de Seguridad Vial según recomendaciones del comité.
</t>
  </si>
  <si>
    <t>Presentación y aprobacion de la versión final del Plan Departamental de Seguridad Vial</t>
  </si>
  <si>
    <t>se aprobó el PDSV por parte del Comité Departamental de Seguridad Vial, así mismo fue adoptado por la administración departamental por medio del Decreto 0545 del 01 de octubre de 2019.</t>
  </si>
  <si>
    <t>c).   Apoyar la implementación del programa ciclo-rutas en el departamento del Quindío.</t>
  </si>
  <si>
    <t>Medir la eficiencia ambiental de la implentación del programa de ciclorutas</t>
  </si>
  <si>
    <t>Numero de actividades de ciclo rutas apoyadas</t>
  </si>
  <si>
    <t>Programa ciclo-rutas en el departamento del Quindío, apoyado.</t>
  </si>
  <si>
    <t>100% a 31 dic de 2019</t>
  </si>
  <si>
    <t>COSTOS AMBIENTALES</t>
  </si>
  <si>
    <r>
      <t xml:space="preserve">P.U. Área Técnica de Control del Tránsito y Registros- </t>
    </r>
    <r>
      <rPr>
        <b/>
        <sz val="10"/>
        <color rgb="FF000000"/>
        <rFont val="Cambria"/>
        <family val="1"/>
      </rPr>
      <t>MISIONAL</t>
    </r>
    <r>
      <rPr>
        <b/>
        <sz val="10"/>
        <color rgb="FF000000"/>
        <rFont val="Cambria"/>
        <family val="1"/>
      </rPr>
      <t xml:space="preserve">
ADMINISTRATIVA</t>
    </r>
  </si>
  <si>
    <t>Se han realizado acercamientos con el municipio de Filandia con el fin de brindar apoyo en la implementación de un programa de ciclorutas.</t>
  </si>
  <si>
    <t>No se adelantaron acciones encaminadas a la implementación del programa de ciclorutas.</t>
  </si>
  <si>
    <t>Se inicia la formulación del Plan de bicicletas turisticas y recreativas para el municipio de Filandia.</t>
  </si>
  <si>
    <t>Se socializa y aprueba el Plan de bicicletas turisticas y recreativas para el municipio de Filandia.</t>
  </si>
  <si>
    <t>Adopció del programa desde el municipio de Filandia por medio del Decreto 038 del 11 de septiembre</t>
  </si>
  <si>
    <t>Se formuló el Programa CICLORUTA TURISTICA Y RECREATIVA para el municipio de Filandia por parte del Instituto Departamental de Transito del Quindío, Adopción del programa por medio del Decreto 038 de del 11 de septiembre de 2019, día en el cual se realizó el acto de inauguración de este programa, dando oficialmente apertura al proceso de implementación.
Una vez adoptado el programa se inició su proceso de implementación, realizando los recorridos a las diferentes poblaciones objetivo en acompañamiento del cuerpo de agentes de tránsito del IDTQ, así mismo se imparte formación en seguridad vial en población escolar del municipio y los diferentes actores viales que interfieren en la movilidad dentro de Filandia.</t>
  </si>
  <si>
    <t>1.1.2)   A través de convenios interinstitucionales e interdisciplinarios (Salud, Educación, Infraestructura, Secretaría del Interior, Secretaría del Riesgo, Fondo de Prevención Vial, Policía, Ejército, Alcaldes, Gobernación, Secretarías o Direcciones de Tránsito, Medicina Legal, Invías, Secretarías o direcciones de deportes, Fosyga, Forensis, Ministerio de Transporte, Ministerio de Trabajo, Turismo entre otros) y recursos propios, señalizar y demarcar el 100% de las vías de la jurisdicción del IDTQ con mayor índice de accidentalidad adecuadas por la autoridad competente.</t>
  </si>
  <si>
    <t>Señalizar y demarcar el 100% de las vías de la jurisdicción del IDTQ con mayor índice de accidentalidad adecuadas por la autoridad competente.</t>
  </si>
  <si>
    <t>d).   Facilitar los recursos (económicos, tecnológicos, humanos, de transporte, etc.), que viabilicen la señalización y demarcación del 100% de vías de jurisdicción del IDTQ con mayor índice de accidentalidad.</t>
  </si>
  <si>
    <t>% de gestiòn</t>
  </si>
  <si>
    <t>Determinar la eficiencia en la ejecucion de los recursos destinados a demarcación</t>
  </si>
  <si>
    <t>Recursos que se facilitaron y en que cantidad</t>
  </si>
  <si>
    <t>Recursos asignados en $ para la ejecucion del resultado</t>
  </si>
  <si>
    <t>Direcciòn</t>
  </si>
  <si>
    <t>EFICIENCIA</t>
  </si>
  <si>
    <r>
      <t xml:space="preserve">Dirección general
P.U. Área Técnica de Control del Tránsito y Registros- </t>
    </r>
    <r>
      <rPr>
        <b/>
        <sz val="10"/>
        <color rgb="FF000000"/>
        <rFont val="Cambria"/>
        <family val="1"/>
      </rPr>
      <t>MISIONAL</t>
    </r>
    <r>
      <rPr>
        <b/>
        <sz val="10"/>
        <color rgb="FF000000"/>
        <rFont val="Cambria"/>
        <family val="1"/>
      </rPr>
      <t xml:space="preserve">
ADMINISTRATIVA</t>
    </r>
  </si>
  <si>
    <t>El IDTQ cuenta con el rubro de invesrion denominado FORTALECIMIENTO DE LAS SEGURIDAD VIAL EN EL DEPARTAMENTO DEL QUINDIO con un recurso de: $407.000.000</t>
  </si>
  <si>
    <t>El IDTQ cuenta con el rubro de invesrion denominado FORTALECIMIENTO DE LAS SEGURIDAD VIAL EN EL DEPARTAMENTO DEL QUINDIO con un recurso de: $607.000.000</t>
  </si>
  <si>
    <t>Para la vigencia 2019 se cuenta con $102,733,200 de rubro pressupuestal para disminuir la accidentalidad en las vías.</t>
  </si>
  <si>
    <t>e). Realizar diagnóstico e informe de necesidades de señalización y demarcación de vías con mayor índice de accidentalidad, que servirá  de insumo junto con los recursos asignados y las vías adecuadas,  para la elaboración de los planes de señalización.</t>
  </si>
  <si>
    <t>% de cumplimiento</t>
  </si>
  <si>
    <t>Informe diagnostico presentado</t>
  </si>
  <si>
    <t>Informe de necesidades elaborado</t>
  </si>
  <si>
    <t>Informees de gestiòn Área Técnica de Control del Tránsito y Registros</t>
  </si>
  <si>
    <t>100% a 30 de nov de 2019</t>
  </si>
  <si>
    <r>
      <t xml:space="preserve">
P.U. Área Técnica de Control del Tránsito y Registros- </t>
    </r>
    <r>
      <rPr>
        <b/>
        <sz val="10"/>
        <color rgb="FF000000"/>
        <rFont val="Cambria"/>
        <family val="1"/>
      </rPr>
      <t>MISIONAL</t>
    </r>
  </si>
  <si>
    <t>Plan seguridad vial presentado con sus componentes, informe gestiíon area tecnica</t>
  </si>
  <si>
    <t>f). Elaborar el cronograma de instalación de señalización y demarcación acordados en el convenio establecido.</t>
  </si>
  <si>
    <t>Cronograma elaborado</t>
  </si>
  <si>
    <t>N/A</t>
  </si>
  <si>
    <t>Plan vial de señalización y demarcación.
Cronograma de señalización según contratos de prestación de servicios pintores.</t>
  </si>
  <si>
    <t>g). Con base en estudio técnico, vías adecuadas y recursos asignados, elaborar y ejecutar el 100% del plan de señalización y  demarcación de las vías de jurisdicción con mayor índice de accidentalidad</t>
  </si>
  <si>
    <t>Mostrar la eficacia de la ejecución del programa de mearcación y señalización</t>
  </si>
  <si>
    <t>total señales intervenidas</t>
  </si>
  <si>
    <t>Ejecución del 100% del plan de señalización</t>
  </si>
  <si>
    <t>CIRCASIA: Demarcacion plaza de mercado, Zonas de cargue y descargue, Zona de buses, Zona de bomberos, Prohibido estacionar, Zona escolar del colegio ciudadela, Demarcacion de los resaltos salida a montenegro, Demarcasion de PARE en la calle 7 con carrera 14, Ordenador vial completo Alto de la VIrgen, Prohibido parquear en Zonas Bancarias, Demarcasion Completa calle 8 con carrera 13, Demarcacion resaltos via Rio Bamba, Mantenimiento y ubicacion de señales en puesto de policia de hojas anchas, Mantenimiento y ubicacion de señales via Montenegro-Circasia, Demarcasion resaltos Escuela Consuelo Betancurt.</t>
  </si>
  <si>
    <t>780 mts2, 82 marcas viales, 200 metros lineales de pintura</t>
  </si>
  <si>
    <t>MONTENEGRO: Demarcacion Plaza Principal, Marcas viales peatonales, Sentidos viales, Zonas oficiales, Zonas de estacionamiento, Resaltos en la carrera 4 con calle 9 a la 14, Marcas viales en la carrera 6 con caller 18 a la 21.</t>
  </si>
  <si>
    <t>40 mts2</t>
  </si>
  <si>
    <t>MONTENEGRO: Demarcacion Plaza Principal, Marcas viales peatonales, Sentidos viales, Zonas oficiales, Zonas de estacionamiento, Resaltos en la carrera 4 con calle 9 a la 14, Marcas viales en la carrera 6 con caller 18 a la 21.
(Febrero)</t>
  </si>
  <si>
    <t>CORDOBA PIJAO LA Y: Instalacion de señales informativas, Demarcacion Vial, Colocacion de pendones informativos.</t>
  </si>
  <si>
    <t>18 mts2</t>
  </si>
  <si>
    <t>CARNICEROS CORDOBA-PIJAO: 6 km de Maarcas viales, Demarcacion de zonas de peligro, Instalacion de vallas de proteccion.</t>
  </si>
  <si>
    <t>716 mts2</t>
  </si>
  <si>
    <t>CIRCASIA: Demarcacion plaza de mercado, Zonas de cargue y descargue, Zona de buses, Zona de bomberos, Prohibido estacionar, Zona escolar del colegio ciudadela, Demarcacion de los resaltos salida a montenegro, Demarcasion de PARE en la calle 7 con carrera 14, Ordenador vial completo Alto de la VIrgen, Prohibido parquear en Zonas Bancarias, Demarcasion Completa calle 8 con carrera 13, Demarcacion resaltos via Rio Bamba, Mantenimiento y ubicacion de señales en puesto de policia de hojas anchas, Mantenimiento y ubicacion de señales via Montenegro-Circasia, Demarcasion resaltos Escuela Consuelo Betancurt.
(enero)</t>
  </si>
  <si>
    <t xml:space="preserve">Córdoba-Carniceros: 16 señales verticales, Señal informativa amarilla
PERDIDA DE BANCA CARRIL DERECHO: 6, Señal informativa amarilla
PERDIDA DE BANCA CARRIL IZQUIERDO: 6, </t>
  </si>
  <si>
    <t>Alistamiento de condiciones para selalizacion y demarcacion en los municipios cordilleranos</t>
  </si>
  <si>
    <t>señales Institución Educativa San Solano: 4
Córdoba Línea carril 6037 ML
Buenavista Línea carril 4470  ML
Génova Línea carril 22000  ML</t>
  </si>
  <si>
    <t>32507 ML</t>
  </si>
  <si>
    <t>señales en Institución Educativa Luis Granada Pijao: 4
Vía Rio Verde - Barragán
Resaltos parabólicos: 207.19 M2
Línea de carril y bordes: 36.000 ML
Filandia Línea carril y bordes: 10.700 ML</t>
  </si>
  <si>
    <t xml:space="preserve"> 207.19 M2
46700 ML</t>
  </si>
  <si>
    <t>Señales Conjunto La Pradera: 2</t>
  </si>
  <si>
    <t>BARRAGAN: Zona escolar del centro educativo san bernardo, Demarcacion de resaltos.</t>
  </si>
  <si>
    <t>65 mts2</t>
  </si>
  <si>
    <t>RIO VERDE: Ordenador vial, Demarcacion de resaltos.</t>
  </si>
  <si>
    <t>36 mts2</t>
  </si>
  <si>
    <t>SECTOR DE TARAPACA: Marcas viales, Demarcacion de reductores, Instalacion de canecas delineadoras de carril.</t>
  </si>
  <si>
    <t>45 mts2</t>
  </si>
  <si>
    <t>1.1.3) A través de convenios interdisciplinarios (Salud, Educación, Infraestructura, Secretaría del Interior, Secretaría del Riesgo, Fondo de Prevención Vial, Policía, Ejército, Alcaldes, Gobernación, Secretarías o Direcciones de Tránsito, Medicina Legal, Invías, Secretarías o direcciones de deportes, Fosyga, Forensis, Ministerio de Transporte, Ministerio de Trabajo, Turismo) y recursos propios, señalizar y demarcar el 100% de las vías de jurisdicción del IDTQ con  vulnerabilidad adecuadas por la autoridad competente.</t>
  </si>
  <si>
    <t>Señalizar y demarcar el 100% de las vías de la jurisdicción del IDTQ con vulnerabilidad adecuadas por la autoridad competente.</t>
  </si>
  <si>
    <t>h) Facilitar los recursos (tecnológicos, humanos, económicos, transporte, etc.), que viabilicen la señalización y demarcación del 100% de vías de jurisdicción del IDTQ con mayor vulnerabilidad.</t>
  </si>
  <si>
    <t>i) Realizar diagnóstico e informe de necesidades de señalización y demarcación de vías con mayor vulnerabilidad, que servirá  de insumo junto con los recursos asignados y las vías adecuadas,  para la elaboración de los planes de señalización.</t>
  </si>
  <si>
    <t>j). Elaborar el cronograma de instalación de señalización y demarcación acordados en el convenio establecido.</t>
  </si>
  <si>
    <t>k) Con base en estudio técnico, vías adecuadas y recursos asignados, elaborar y ejecutar el 100% del plan de señalización y  demarcación de las vías de jurisdicción con mayor vulnerabilidad.</t>
  </si>
  <si>
    <t>1.1.4) A través de convenios interdisciplinarios (Salud, Educación, Infraestructura, Secretaría del Interior, Secretaría del Riesgo, Fondo de Prevención Vial, Policía, Ejército, Alcaldes, Gobernación, Secretarías o Direcciones de Tránsito, Medicina Legal, Invías, Secretarías o direcciones de deportes, Fosyga, Forensis, Ministerio de Transporte, Ministerio de Trabajo, Turismo) y recursos propios,  incrementar un 30% la señalización y demarcación en otras vías de jurisdicción del I.D.T.Q. previamente adecuadas por la  autoridad competente.</t>
  </si>
  <si>
    <t xml:space="preserve">
SYDOV.P.ANT= Señalizacón y demarcación otras vias período anterior.
SYDOV.ACT= Señalizacón y demarcación otras vias período actual.</t>
  </si>
  <si>
    <t>Incrementar un 30% la señalización y demarcación en otras vías de jurisdicción del I.D.T.Q. previamente adecuadas por la  autoridad competente.</t>
  </si>
  <si>
    <t>l) Facilitar los recursos (tecnológicos, humanos, económicos, transporte, etc.), que viabilicen el incremento del 30% en la señalización y demarcación del otras de vías de jurisdicción del IDTQ.</t>
  </si>
  <si>
    <t>m) Realizar diagnóstico e  informe de necesidades de señalización y demarcación de otras vías de jurisdicción del IDTQ, que servirá  de insumo junto con los recursos asignados y las vías adecuadas,  para la elaboración de los planes de señalización.</t>
  </si>
  <si>
    <t>n). Elaborar el cronograma de instalación de señalización y demarcación acordados en el convenio establecido.</t>
  </si>
  <si>
    <t>o) Con base en estudio técnico, vías adecuadas y recursos asignados, elaborar y ejecutar el 100% del plan de señalización y  demarcación de otras vías de jurisdicción del IDTQ adecuadas previamente por la autoridad competente.</t>
  </si>
  <si>
    <t xml:space="preserve">1.1.5) Mejorar la supervisión y el control del comportamiento en las vías de jurisdicción del I.D.T.Q. mediante la focalización y atención de directrices mundiales y nacionales.  </t>
  </si>
  <si>
    <t xml:space="preserve">
O.C.S.ANT: Número de operativos de control y supervisión periodo anterior
O.C.S.ACT: Número de operativos de control y supervisión periodo anterior</t>
  </si>
  <si>
    <t>Incrementar un 15% la supervisión y el control del comportamiento en las vías de jurisdicción del I.D.T.Q.</t>
  </si>
  <si>
    <t>p).  Evidenciar permanentemente los sitios y conductas críticas de accidentalidad e infracciones más recurrentes  en nuestra jurisdicción como punto de partida para la programación de la supervisión y el control por parte de la Entidad.</t>
  </si>
  <si>
    <t>% de recurrencia</t>
  </si>
  <si>
    <t>Medir el cumplimiento efectivo de evaluación constante de las vías de nuestra juisdicción</t>
  </si>
  <si>
    <t>Informe accidentalidad</t>
  </si>
  <si>
    <t>Informe trimestral de seguimiento</t>
  </si>
  <si>
    <t>P.U. Área Técnica de Vigilancia, Control Tránsito y Registros</t>
  </si>
  <si>
    <t>peridico 100%</t>
  </si>
  <si>
    <t>Con base en los datos estadisticos del observatorio nacional de seguridad vial y los datos recogidos por el IDTQ se evidencian los sigueintes puntos.</t>
  </si>
  <si>
    <t>Génova Barragán, Buenavista la cabaña, Pijao la Mina Buenavista, Rio verde Córdoba, Córdoba Pijao, Pijao la Y  Partidas, Córdoba carnicero Pijao, La Y  vía Córdoba, Autopista del Café Arrayanal Salento, Salento Córdoba, Filandia Cruces Autopista del café, Filandia Quimbaya, La Virjen Circacia Autopista del café Galileo, Autopista del café luna par Circasia, Montenegro Circasia, Cristalina Hojas anchas.</t>
  </si>
  <si>
    <t>q) 20% de los operativos   de control y supervisión focalizados en el transporte informal en nuestra jurisdicción.</t>
  </si>
  <si>
    <t>Determinar la eficacia de los operativos focalizados en transporte informal.</t>
  </si>
  <si>
    <t>numero de operativos transporte informal</t>
  </si>
  <si>
    <t>20% de los operativos   de control y supervisión focalizados en el transporte informal en nuestra jurisdicción.</t>
  </si>
  <si>
    <t>informe de gestión P.U. Área Técnica de Vigilancia, Control Tránsito y Registros</t>
  </si>
  <si>
    <t>20% trimestral</t>
  </si>
  <si>
    <t>Operativos de control vehicular y de tránsito focalizados en el transporte informal</t>
  </si>
  <si>
    <t>r) 40% de los operativos   de control y supervisión focalizados en velocidad, ingesta de alcohol, uso del cinturón de seguridad, dispositivos de retención de menores, casco reglamentario para motociclistas.</t>
  </si>
  <si>
    <t>Determinar la eficacia de los operativos focalizados en en velocidad, ingesta de alcohol, uso del cinturón de seguridad, dispositivos de retención de menores, casco reglamentario para motociclistas.</t>
  </si>
  <si>
    <t>Numero de operativos focalizados en velocidad, ingesta de alcohol, uso de cinturón, dispositivos de retencion menores, casco reglamentario para motociclistas</t>
  </si>
  <si>
    <t>40% de los operativos   de control y supervisión focalizados en velocidad, ingesta de alcohol, uso del cinturón de seguridad, dispositivos de retención de menores, casco reglamentario para motociclistas.</t>
  </si>
  <si>
    <t>40% trimestral</t>
  </si>
  <si>
    <t>Operativos de control vehicular y de tránsito focalizados en velocidad, ingesta de alcohol, uso del cinturón de seguridad, dispositivos de retención de menores, casco reglamentario para motociclistas.</t>
  </si>
  <si>
    <t>s) 40% de los operativos de control y supervisión del tránsito  focalizados en las principales causas  o hipótesis de siniestros de tránsito.</t>
  </si>
  <si>
    <t>Determinar la eficacia de los operativos focalizados en principales causas  o hipótesis de siniestros de tránsito.</t>
  </si>
  <si>
    <t>numero de operativos focalizados en causas de siniestros de transito</t>
  </si>
  <si>
    <t>40% de los operativos de control y supervisión del tránsito  focalizados en las principales causas  o hipótesis de siniestros de tránsito.</t>
  </si>
  <si>
    <t>Operativos de control vehicular y de tránsito focalizados en las principales causas  o hipótesis de siniestros de tránsito.</t>
  </si>
  <si>
    <t>t) Incrementar un 50% el trabajo conjunto con los actores comprometidos con la movilidad para el control ambiental a vehículos.</t>
  </si>
  <si>
    <t xml:space="preserve">ACAV A: actividades control ambiental a vehículos actuales
ACAV P: actividades control ambiental a vehículos periodo anterior
</t>
  </si>
  <si>
    <t>% de incremento</t>
  </si>
  <si>
    <t>determinar la eficiencia de la gestión realizada por el instituto para el control ambiental a vehiculos</t>
  </si>
  <si>
    <t>Que actividades se realizaron</t>
  </si>
  <si>
    <t>50% de incremento en las actividades de control ambiental</t>
  </si>
  <si>
    <t>50% a 31 dic de 2019</t>
  </si>
  <si>
    <t>En la presente vigencia se realizaron operativos de control al transito en los cuales re requirieron la certificacion decnicomecanico y certificado de gases a los vehiculos.</t>
  </si>
  <si>
    <t>u) Atender el 70% de las situaciones de movilidad en nuestra jurisdicción conforme a las exigencias normativas y disponibilidad de recursos.</t>
  </si>
  <si>
    <t>Medir la eficacia del cumplimeitno de la meta para situaciones de movilidad atendidas</t>
  </si>
  <si>
    <t>Numero de situaciones atendidas</t>
  </si>
  <si>
    <t>70% de situaciones de movibildad antendidas en cada periodo</t>
  </si>
  <si>
    <t>70% a 31 dic de 2019</t>
  </si>
  <si>
    <t>100% de las situaciones de movilidad atendidas</t>
  </si>
  <si>
    <t>v) Garantizar que la situación contravencional de los conductores  reportados en las órdenes de comparendo, sean resueltas conforme a la Ley, atendiendo la disponibilidad de recursos.</t>
  </si>
  <si>
    <t>Medir la efectividad del proceso contravencional de acuerdo a su cumplimiento de metas.</t>
  </si>
  <si>
    <t>Total audiencias realizadas</t>
  </si>
  <si>
    <t>100% de las situaciones contravencionales atendidas.</t>
  </si>
  <si>
    <t>80% a 31 dic de 2019</t>
  </si>
  <si>
    <t>Se expide el mandamiento de pago dentro de los terminos de ley, por medio del aplicativo SIOT, garantizando el cumplimiento del proceso contravencional y de cobro coactivo</t>
  </si>
  <si>
    <t>w) Garantizar que las obligaciones generadas con los deudores por infracciones de tránsito, se les inicie el proceso de cobro coactivo bajo parámetros del debido proceso.</t>
  </si>
  <si>
    <t xml:space="preserve">                                                                     </t>
  </si>
  <si>
    <t>Garantizar la eficiencia en el recaudo por numero de procesos de cobro coactivo iniciados.</t>
  </si>
  <si>
    <t>Numero de procesos de cobro coactivo iniciados</t>
  </si>
  <si>
    <t>N°. sancionados pasados a cobro coactivo</t>
  </si>
  <si>
    <r>
      <rPr>
        <b/>
        <sz val="10"/>
        <color rgb="FF000000"/>
        <rFont val="Arial"/>
        <family val="2"/>
      </rPr>
      <t>FINANCIACION</t>
    </r>
    <r>
      <rPr>
        <b/>
        <sz val="10"/>
        <color rgb="FF000000"/>
        <rFont val="Arial"/>
        <family val="2"/>
      </rPr>
      <t xml:space="preserve">
</t>
    </r>
    <r>
      <rPr>
        <sz val="10"/>
        <color rgb="FF000000"/>
        <rFont val="Arial"/>
        <family val="2"/>
      </rPr>
      <t xml:space="preserve">IDTQ= $10,520,294
POLCA$6953484
</t>
    </r>
    <r>
      <rPr>
        <b/>
        <sz val="10"/>
        <color rgb="FF000000"/>
        <rFont val="Arial"/>
        <family val="2"/>
      </rPr>
      <t>COBRO COACTIVO</t>
    </r>
    <r>
      <rPr>
        <b/>
        <sz val="10"/>
        <color rgb="FF000000"/>
        <rFont val="Arial"/>
        <family val="2"/>
      </rPr>
      <t xml:space="preserve">
</t>
    </r>
    <r>
      <rPr>
        <sz val="10"/>
        <color rgb="FF000000"/>
        <rFont val="Arial"/>
        <family val="2"/>
      </rPr>
      <t xml:space="preserve">IDTQ=$5000616
POLCA=$960594
RECAUDO SIMIT=8514719
</t>
    </r>
    <r>
      <rPr>
        <b/>
        <sz val="10"/>
        <color rgb="FF000000"/>
        <rFont val="Arial"/>
        <family val="2"/>
      </rPr>
      <t>TOTAL</t>
    </r>
    <r>
      <rPr>
        <sz val="10"/>
        <color rgb="FF000000"/>
        <rFont val="Arial"/>
        <family val="2"/>
      </rPr>
      <t>=$31,949,709</t>
    </r>
  </si>
  <si>
    <t>228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</si>
  <si>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$13355498
POLCA$4993161
</t>
    </r>
    <r>
      <rPr>
        <b/>
        <sz val="10"/>
        <color rgb="FF000000"/>
        <rFont val="Arial"/>
        <family val="2"/>
      </rPr>
      <t>COBRO COACTIVO</t>
    </r>
    <r>
      <rPr>
        <b/>
        <sz val="10"/>
        <color rgb="FF000000"/>
        <rFont val="Arial"/>
        <family val="2"/>
      </rPr>
      <t xml:space="preserve">
</t>
    </r>
    <r>
      <rPr>
        <sz val="10"/>
        <color rgb="FF000000"/>
        <rFont val="Arial"/>
        <family val="2"/>
      </rPr>
      <t xml:space="preserve">IDTQ=$9098263
POLCA=$0
RECAUDO SIMIT=9333913
</t>
    </r>
    <r>
      <rPr>
        <b/>
        <sz val="10"/>
        <color rgb="FF000000"/>
        <rFont val="Arial"/>
        <family val="2"/>
      </rPr>
      <t>TOTAL</t>
    </r>
    <r>
      <rPr>
        <sz val="10"/>
        <color rgb="FF000000"/>
        <rFont val="Arial"/>
        <family val="2"/>
      </rPr>
      <t>=$36,780,835</t>
    </r>
  </si>
  <si>
    <t>245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</si>
  <si>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$11081255
POLCA$7228273
</t>
    </r>
    <r>
      <rPr>
        <b/>
        <sz val="10"/>
        <color rgb="FF000000"/>
        <rFont val="Arial"/>
        <family val="2"/>
      </rPr>
      <t>COBRO COACTIVO</t>
    </r>
    <r>
      <rPr>
        <b/>
        <sz val="10"/>
        <color rgb="FF000000"/>
        <rFont val="Arial"/>
        <family val="2"/>
      </rPr>
      <t xml:space="preserve">
</t>
    </r>
    <r>
      <rPr>
        <sz val="10"/>
        <color rgb="FF000000"/>
        <rFont val="Arial"/>
        <family val="2"/>
      </rPr>
      <t xml:space="preserve">IDTQ=$3559755
POLCA=$433698
RECAUDO SIMIT=8013667
</t>
    </r>
    <r>
      <rPr>
        <b/>
        <sz val="10"/>
        <color rgb="FF000000"/>
        <rFont val="Arial"/>
        <family val="2"/>
      </rPr>
      <t>TOTAL</t>
    </r>
    <r>
      <rPr>
        <sz val="10"/>
        <color rgb="FF000000"/>
        <rFont val="Arial"/>
        <family val="2"/>
      </rPr>
      <t>= $30,316,648</t>
    </r>
  </si>
  <si>
    <t>234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</si>
  <si>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$10157096
POLCA$6020589
</t>
    </r>
    <r>
      <rPr>
        <b/>
        <sz val="10"/>
        <color rgb="FF000000"/>
        <rFont val="Arial"/>
        <family val="2"/>
      </rPr>
      <t>COBRO COACTIVO</t>
    </r>
    <r>
      <rPr>
        <b/>
        <sz val="10"/>
        <color rgb="FF000000"/>
        <rFont val="Arial"/>
        <family val="2"/>
      </rPr>
      <t xml:space="preserve">
</t>
    </r>
    <r>
      <rPr>
        <sz val="10"/>
        <color rgb="FF000000"/>
        <rFont val="Arial"/>
        <family val="2"/>
      </rPr>
      <t xml:space="preserve">IDTQ=$2954328
POLCA=$0
RECAUDO SIMIT=3474646
</t>
    </r>
    <r>
      <rPr>
        <b/>
        <sz val="10"/>
        <color rgb="FF000000"/>
        <rFont val="Arial"/>
        <family val="2"/>
      </rPr>
      <t>TOTAL</t>
    </r>
    <r>
      <rPr>
        <sz val="10"/>
        <color rgb="FF000000"/>
        <rFont val="Arial"/>
        <family val="2"/>
      </rPr>
      <t>= $22,606,659</t>
    </r>
  </si>
  <si>
    <t>244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</si>
  <si>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$14844264
POLCA$7155326
</t>
    </r>
    <r>
      <rPr>
        <b/>
        <sz val="10"/>
        <color rgb="FF000000"/>
        <rFont val="Arial"/>
        <family val="2"/>
      </rPr>
      <t>COBRO COACTIVO</t>
    </r>
    <r>
      <rPr>
        <b/>
        <sz val="10"/>
        <color rgb="FF000000"/>
        <rFont val="Arial"/>
        <family val="2"/>
      </rPr>
      <t xml:space="preserve">
</t>
    </r>
    <r>
      <rPr>
        <sz val="10"/>
        <color rgb="FF000000"/>
        <rFont val="Arial"/>
        <family val="2"/>
      </rPr>
      <t xml:space="preserve">IDTQ=$981607
POLCA=$3201036
RECAUDO SIMIT=$7033590
</t>
    </r>
    <r>
      <rPr>
        <b/>
        <sz val="10"/>
        <color rgb="FF000000"/>
        <rFont val="Arial"/>
        <family val="2"/>
      </rPr>
      <t>TOTAL</t>
    </r>
    <r>
      <rPr>
        <sz val="10"/>
        <color rgb="FF000000"/>
        <rFont val="Arial"/>
        <family val="2"/>
      </rPr>
      <t>= $33,215,823</t>
    </r>
  </si>
  <si>
    <t>344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</si>
  <si>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$7342541
POLCA=$2556089
</t>
    </r>
    <r>
      <rPr>
        <b/>
        <sz val="10"/>
        <color rgb="FF000000"/>
        <rFont val="Arial"/>
        <family val="2"/>
      </rPr>
      <t>COBRO COACTIVO</t>
    </r>
    <r>
      <rPr>
        <b/>
        <sz val="10"/>
        <color rgb="FF000000"/>
        <rFont val="Arial"/>
        <family val="2"/>
      </rPr>
      <t xml:space="preserve">
</t>
    </r>
    <r>
      <rPr>
        <sz val="10"/>
        <color rgb="FF000000"/>
        <rFont val="Arial"/>
        <family val="2"/>
      </rPr>
      <t xml:space="preserve">IDTQ=$11473978
POLCA=$5073020
RECAUDO SIMIT=3847080
</t>
    </r>
    <r>
      <rPr>
        <b/>
        <sz val="10"/>
        <color rgb="FF000000"/>
        <rFont val="Arial"/>
        <family val="2"/>
      </rPr>
      <t>TOTAL</t>
    </r>
    <r>
      <rPr>
        <sz val="10"/>
        <color rgb="FF000000"/>
        <rFont val="Arial"/>
        <family val="2"/>
      </rPr>
      <t>= 30292708</t>
    </r>
  </si>
  <si>
    <t>113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</si>
  <si>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$5259979
POLCA=$3249003
</t>
    </r>
    <r>
      <rPr>
        <b/>
        <sz val="10"/>
        <color rgb="FF000000"/>
        <rFont val="Arial"/>
        <family val="2"/>
      </rPr>
      <t>COBRO COACTIVO</t>
    </r>
    <r>
      <rPr>
        <b/>
        <sz val="10"/>
        <color rgb="FF000000"/>
        <rFont val="Arial"/>
        <family val="2"/>
      </rPr>
      <t xml:space="preserve">
</t>
    </r>
    <r>
      <rPr>
        <sz val="10"/>
        <color rgb="FF000000"/>
        <rFont val="Arial"/>
        <family val="2"/>
      </rPr>
      <t xml:space="preserve">IDTQ=$13659730
POLCA=$2683516
RECAUDO SIMIT=12023103
</t>
    </r>
    <r>
      <rPr>
        <b/>
        <sz val="10"/>
        <color rgb="FF000000"/>
        <rFont val="Arial"/>
        <family val="2"/>
      </rPr>
      <t>TOTAL</t>
    </r>
    <r>
      <rPr>
        <sz val="10"/>
        <color rgb="FF000000"/>
        <rFont val="Arial"/>
        <family val="2"/>
      </rPr>
      <t>= 36875331</t>
    </r>
  </si>
  <si>
    <t>167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</si>
  <si>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$8885101
POLCA=$3412284
</t>
    </r>
    <r>
      <rPr>
        <b/>
        <sz val="10"/>
        <color rgb="FF000000"/>
        <rFont val="Arial"/>
        <family val="2"/>
      </rPr>
      <t>COBRO COACTIVO</t>
    </r>
    <r>
      <rPr>
        <b/>
        <sz val="10"/>
        <color rgb="FF000000"/>
        <rFont val="Arial"/>
        <family val="2"/>
      </rPr>
      <t xml:space="preserve">
</t>
    </r>
    <r>
      <rPr>
        <sz val="10"/>
        <color rgb="FF000000"/>
        <rFont val="Arial"/>
        <family val="2"/>
      </rPr>
      <t xml:space="preserve">IDTQ=$10412323
POLCA=$959437
RECAUDO SIMIT=7857832
</t>
    </r>
    <r>
      <rPr>
        <b/>
        <sz val="10"/>
        <color rgb="FF000000"/>
        <rFont val="Arial"/>
        <family val="2"/>
      </rPr>
      <t>TOTAL</t>
    </r>
    <r>
      <rPr>
        <sz val="10"/>
        <color rgb="FF000000"/>
        <rFont val="Arial"/>
        <family val="2"/>
      </rPr>
      <t>= 31526977</t>
    </r>
  </si>
  <si>
    <t>157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</si>
  <si>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$3073896
POLCA=$2158959
</t>
    </r>
    <r>
      <rPr>
        <b/>
        <sz val="10"/>
        <color rgb="FF000000"/>
        <rFont val="Arial"/>
        <family val="2"/>
      </rPr>
      <t>COBRO COACTIVO</t>
    </r>
    <r>
      <rPr>
        <b/>
        <sz val="10"/>
        <color rgb="FF000000"/>
        <rFont val="Arial"/>
        <family val="2"/>
      </rPr>
      <t xml:space="preserve">
</t>
    </r>
    <r>
      <rPr>
        <sz val="10"/>
        <color rgb="FF000000"/>
        <rFont val="Arial"/>
        <family val="2"/>
      </rPr>
      <t xml:space="preserve">IDTQ=$13011053
POLCA=$438095
RECAUDO SIMIT=14433458
</t>
    </r>
    <r>
      <rPr>
        <b/>
        <sz val="10"/>
        <color rgb="FF000000"/>
        <rFont val="Arial"/>
        <family val="2"/>
      </rPr>
      <t>TOTAL</t>
    </r>
    <r>
      <rPr>
        <sz val="10"/>
        <color rgb="FF000000"/>
        <rFont val="Arial"/>
        <family val="2"/>
      </rPr>
      <t>= 33115461</t>
    </r>
  </si>
  <si>
    <t>349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</si>
  <si>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$5120371
POLCA=$1061778
</t>
    </r>
    <r>
      <rPr>
        <b/>
        <sz val="10"/>
        <color rgb="FF000000"/>
        <rFont val="Arial"/>
        <family val="2"/>
      </rPr>
      <t>COBRO COACTIVO</t>
    </r>
    <r>
      <rPr>
        <b/>
        <sz val="10"/>
        <color rgb="FF000000"/>
        <rFont val="Arial"/>
        <family val="2"/>
      </rPr>
      <t xml:space="preserve">
</t>
    </r>
    <r>
      <rPr>
        <sz val="10"/>
        <color rgb="FF000000"/>
        <rFont val="Arial"/>
        <family val="2"/>
      </rPr>
      <t xml:space="preserve">IDTQ=$28318695
POLCA=$10130164
RECAUDO SIMIT=26836116
</t>
    </r>
    <r>
      <rPr>
        <b/>
        <sz val="10"/>
        <color rgb="FF000000"/>
        <rFont val="Arial"/>
        <family val="2"/>
      </rPr>
      <t>TOTAL</t>
    </r>
    <r>
      <rPr>
        <sz val="10"/>
        <color rgb="FF000000"/>
        <rFont val="Arial"/>
        <family val="2"/>
      </rPr>
      <t>= 71467124</t>
    </r>
  </si>
  <si>
    <t>103
mandamientos de pago</t>
  </si>
  <si>
    <r>
      <rPr>
        <b/>
        <sz val="10"/>
        <color rgb="FF000000"/>
        <rFont val="Arial"/>
        <family val="2"/>
      </rPr>
      <t>FINANCIACION</t>
    </r>
    <r>
      <rPr>
        <b/>
        <sz val="10"/>
        <color rgb="FF000000"/>
        <rFont val="Arial"/>
        <family val="2"/>
      </rPr>
      <t xml:space="preserve">
</t>
    </r>
    <r>
      <rPr>
        <sz val="10"/>
        <color rgb="FF000000"/>
        <rFont val="Arial"/>
        <family val="2"/>
      </rPr>
      <t xml:space="preserve">IDTQ= $1700697
POLCA=$582684
</t>
    </r>
    <r>
      <rPr>
        <b/>
        <sz val="10"/>
        <color rgb="FF000000"/>
        <rFont val="Arial"/>
        <family val="2"/>
      </rPr>
      <t>COBRO COACTIVO</t>
    </r>
    <r>
      <rPr>
        <b/>
        <sz val="10"/>
        <color rgb="FF000000"/>
        <rFont val="Arial"/>
        <family val="2"/>
      </rPr>
      <t xml:space="preserve">
</t>
    </r>
    <r>
      <rPr>
        <sz val="10"/>
        <color rgb="FF000000"/>
        <rFont val="Arial"/>
        <family val="2"/>
      </rPr>
      <t xml:space="preserve">IDTQ=$3464278
POLCA=$1119898
RECAUDO SIMIT=8612940
</t>
    </r>
    <r>
      <rPr>
        <b/>
        <sz val="10"/>
        <color rgb="FF000000"/>
        <rFont val="Arial"/>
        <family val="2"/>
      </rPr>
      <t>TOTAL</t>
    </r>
    <r>
      <rPr>
        <sz val="10"/>
        <color rgb="FF000000"/>
        <rFont val="Arial"/>
        <family val="2"/>
      </rPr>
      <t>= 15480497</t>
    </r>
  </si>
  <si>
    <r>
      <rPr>
        <b/>
        <sz val="10"/>
        <color rgb="FF000000"/>
        <rFont val="Arial"/>
        <family val="2"/>
      </rPr>
      <t>FINANCIACION</t>
    </r>
    <r>
      <rPr>
        <b/>
        <sz val="10"/>
        <color rgb="FF000000"/>
        <rFont val="Arial"/>
        <family val="2"/>
      </rPr>
      <t xml:space="preserve">
</t>
    </r>
    <r>
      <rPr>
        <sz val="10"/>
        <color rgb="FF000000"/>
        <rFont val="Arial"/>
        <family val="2"/>
      </rPr>
      <t xml:space="preserve">IDTQ= $3288196
POLCA=$728988
</t>
    </r>
    <r>
      <rPr>
        <b/>
        <sz val="10"/>
        <color rgb="FF000000"/>
        <rFont val="Arial"/>
        <family val="2"/>
      </rPr>
      <t>COBRO COACTIVO</t>
    </r>
    <r>
      <rPr>
        <b/>
        <sz val="10"/>
        <color rgb="FF000000"/>
        <rFont val="Arial"/>
        <family val="2"/>
      </rPr>
      <t xml:space="preserve">
</t>
    </r>
    <r>
      <rPr>
        <sz val="10"/>
        <color rgb="FF000000"/>
        <rFont val="Arial"/>
        <family val="2"/>
      </rPr>
      <t xml:space="preserve">IDTQ=$3331044
POLCA=$1854827
RECAUDO SIMIT=4247093
</t>
    </r>
    <r>
      <rPr>
        <b/>
        <sz val="10"/>
        <color rgb="FF000000"/>
        <rFont val="Arial"/>
        <family val="2"/>
      </rPr>
      <t>TOTAL</t>
    </r>
    <r>
      <rPr>
        <sz val="10"/>
        <color rgb="FF000000"/>
        <rFont val="Arial"/>
        <family val="2"/>
      </rPr>
      <t>= 13450148</t>
    </r>
  </si>
  <si>
    <t>308
mandamientos de pago</t>
  </si>
  <si>
    <t>1.1.6) Realizar convenios interinstitucionales con entidades del sector financiero para facilitar el recaudo de cartera del IDTQ, con respecto a los infractores-deudores</t>
  </si>
  <si>
    <t>Número de convenios celebrados</t>
  </si>
  <si>
    <t>Dirección General
Subdireccion administrativa y financiera</t>
  </si>
  <si>
    <t>Como minimo un convenio celebrado</t>
  </si>
  <si>
    <t>x) Establecer convenios interinstitucionales con entidades públicas o privadas para pago de cartera por parte de infractores - deudores</t>
  </si>
  <si>
    <t>Cantidad recaudada por acuerdos de pago.</t>
  </si>
  <si>
    <t>Garantizar la eficiencia en el recaudo por numero de procesos de acuerdos de pago</t>
  </si>
  <si>
    <t>$ pesos de cartera recuperada</t>
  </si>
  <si>
    <t>Mejorar la recuperación de cartera en un 20%</t>
  </si>
  <si>
    <t>20% a 31 dic de 2019</t>
  </si>
  <si>
    <t>30
Acuerdos de pago</t>
  </si>
  <si>
    <t>35
Acuerdos de pago</t>
  </si>
  <si>
    <t>38
Acuerdos de pago</t>
  </si>
  <si>
    <t>48
Acuerdos de pago</t>
  </si>
  <si>
    <t>50
Acuerdos de pago</t>
  </si>
  <si>
    <t>19
Acuerdos de pago</t>
  </si>
  <si>
    <t>41
Acuerdos de pago</t>
  </si>
  <si>
    <t>17
Acuerdos de pago</t>
  </si>
  <si>
    <t>23
Acuerdos de pago</t>
  </si>
  <si>
    <t>25
Acuerdos de pago</t>
  </si>
  <si>
    <t>18
Acuerdos de pago</t>
  </si>
  <si>
    <t>PERSPECTIVA ESTRATÉGIA No.2</t>
  </si>
  <si>
    <t>"Articular al Instituto Departamental de Tránsito del Quindío dentro del modelo de las altas tecnologías, para el caso los TIC`s del Estado"</t>
  </si>
  <si>
    <t>OBJETIVO ESTRATÉGICO No.2.1</t>
  </si>
  <si>
    <t>"Mantener un proceso de mejora continua en cuanto a la capacidad técnica, humana y de Gestión Institucional."</t>
  </si>
  <si>
    <t>2.1.1) Dotar al Instituto con la infraestructura física y  tecnológica necesaria para una adecuada prestación de sus servicios.</t>
  </si>
  <si>
    <t xml:space="preserve">
DTIFANT:Dotacion tecnologica y de infraestructura fisica periodo anterior
O.C.S.ACT: Número de operativos de control y supervisión periodo anterior</t>
  </si>
  <si>
    <t>Subdireccion administrativa y financiera</t>
  </si>
  <si>
    <t>Incremento del 20% en la adecuacion fisica y tecnológica</t>
  </si>
  <si>
    <t>a) Implantación e implementación  del software adquirido (SIOTT),  ajustada a  requerimientos del Ministerio de Transporte, RUNT y demás exigencias normativas y procedimentales.</t>
  </si>
  <si>
    <t>% de implementación del software</t>
  </si>
  <si>
    <t>Determinar la eficacia de la implementación del SIOT.</t>
  </si>
  <si>
    <t>Que modulos se han implementado en su totalidad.</t>
  </si>
  <si>
    <t>100% del software implementado</t>
  </si>
  <si>
    <t xml:space="preserve">Informe trimestral Subdirector Administrativo y Financiero,     </t>
  </si>
  <si>
    <t>anual</t>
  </si>
  <si>
    <r>
      <t xml:space="preserve">Subdirección Administrativa y financiera
P.U. Área Técnica de Control del Tránsito y Registros- </t>
    </r>
    <r>
      <rPr>
        <b/>
        <sz val="10"/>
        <color rgb="FF000000"/>
        <rFont val="Cambria"/>
        <family val="1"/>
      </rPr>
      <t>MISIONAL</t>
    </r>
    <r>
      <rPr>
        <b/>
        <sz val="10"/>
        <color rgb="FF000000"/>
        <rFont val="Cambria"/>
        <family val="1"/>
      </rPr>
      <t xml:space="preserve">
ADMINISTRATIVA</t>
    </r>
  </si>
  <si>
    <t>Contrato de actualizacion e implementacion del software SIOT vigencia 2019</t>
  </si>
  <si>
    <t>Contrato P.S. 024 de 2019. Actualizacion SIOT que incluye mantenimiento.</t>
  </si>
  <si>
    <t>b)Adquisición, implantación e implementación de un sistema de gestión documental para el I.D.T.Q.</t>
  </si>
  <si>
    <t>Etapas: Adquisición, implantación e implementación</t>
  </si>
  <si>
    <t>% de implementación</t>
  </si>
  <si>
    <t>Deterinar la eficacia de la implementación del GSD</t>
  </si>
  <si>
    <t>Que etapas se han cumplido y de que manera</t>
  </si>
  <si>
    <t>100% del sitema de gestión documental implementado</t>
  </si>
  <si>
    <t>100% al 31 dic de 2019</t>
  </si>
  <si>
    <r>
      <t xml:space="preserve">Subdirección Administrativa y financiera
</t>
    </r>
    <r>
      <rPr>
        <b/>
        <sz val="10"/>
        <color rgb="FF000000"/>
        <rFont val="Cambria"/>
        <family val="1"/>
      </rPr>
      <t>ADMINISTRATIVA</t>
    </r>
  </si>
  <si>
    <t>A la fecha en la vgencia 2019 no se ha adquirido el modulo de gestion documental por parte del IDTQ</t>
  </si>
  <si>
    <t>0 fase de 3</t>
  </si>
  <si>
    <t>c) Mantenimiento del firewall para la seguridad informática del I.D.T.Q.</t>
  </si>
  <si>
    <t>% de mantenimiento</t>
  </si>
  <si>
    <t>Medir la eficacia de larealización de los  mantenimientos programados de firewall.</t>
  </si>
  <si>
    <t>Numero de veces que se realizo mantenimiento a los equipos</t>
  </si>
  <si>
    <t>100% funcionamiento firewall</t>
  </si>
  <si>
    <t>No se ha realizado mantenimiento del firewall a la fecha.</t>
  </si>
  <si>
    <t>d)Licenciamiento mínimo del 20% de programas de entorno de escritorio de acuerdo a las necesidades de la Entidad.</t>
  </si>
  <si>
    <t>% de equipos con licencia</t>
  </si>
  <si>
    <t>llevar registro de la eficacia de la meta de licenciamiento de programas de escritorio</t>
  </si>
  <si>
    <t>Total equipos licenciados</t>
  </si>
  <si>
    <t>100% de los equipos con licencia</t>
  </si>
  <si>
    <t>al 31 dic de 2019, 100% de los equipos con licencia</t>
  </si>
  <si>
    <t>Equipos con licencias de software de escritorio para edicion de documentos de texto y calculos vencidas en los 24 equipos activos del Instituto.</t>
  </si>
  <si>
    <t>e) Dotar al cuerpo de agentes de tránsito de dispositivos tecnológicos (radares móviles, dispositivos de alcoholemia, comprenderás electrónicas y otros), ajustados a normatividad.</t>
  </si>
  <si>
    <t>% de agentes dotas con dispositivos tecnológicos</t>
  </si>
  <si>
    <t>Registrar la eficacia de la entrega de de dispositivos tecnológicos a los agentes de tránsito.</t>
  </si>
  <si>
    <t>Listado de dispositivos que se adquirieron</t>
  </si>
  <si>
    <t>100% de los agentes dotados con dispositivos tecnológicos</t>
  </si>
  <si>
    <t>No se encuentran implementados estos elementos dentro del cuerpo de agentes de transito</t>
  </si>
  <si>
    <t>f) Dotar a la Entidad de la infraestructura física, tecnológica y humana necesaria para la implementación de los lineamientos de gobierno en línea.</t>
  </si>
  <si>
    <t>% de cumplimiento de lineamientos de gobierno en línea</t>
  </si>
  <si>
    <t>Eficacia de la implementacion de los lineamientos de gobierno en linea.</t>
  </si>
  <si>
    <t>Que lineamientos se han cumplido</t>
  </si>
  <si>
    <t>100% de implementación de los lineamientos seleccionados para su implementación</t>
  </si>
  <si>
    <t>Mejoramiento de la pagina web de la entidad.
Se realizó virtualizacion de los tramites de la entidad en SUIT, que apuntan a algunos aspectos basicos de arquitectutra de la informacion, cumpliendo parcialmente los lineamientos de gobierno digital</t>
  </si>
  <si>
    <t>Mejoramiento de la pagina web de la entidad mediante contrato 013 de febrero de 2019que apuntan a algunos aspectos basicos de arquitectutra de la informacion, cumpliendo parcialmente los lineamientos de gobierno digital</t>
  </si>
  <si>
    <t>g) Elaborar y ejecutar mínimo el 90% del Plan Anual para la Adecuación de la planta física de acuerdo a las necesidades de los procesos, requisitos del cliente y exigencias normativas.</t>
  </si>
  <si>
    <t>AEAPF: Acciones ejcutadas de adecuación de la planta física
ACPAAPF: Acciones contempladas en el plan anual de adecuación de la planta fisica</t>
  </si>
  <si>
    <t>% de cumplimiento Plan anual de adecuación de la planta fisica</t>
  </si>
  <si>
    <t>Medir la eficacia de ejecucion del plan para la adecuacion de la planta fisica.</t>
  </si>
  <si>
    <t>Que obras de adecuacion fisica se han realizado</t>
  </si>
  <si>
    <t>90% del Plan Anual para la Adecuación de la planta física</t>
  </si>
  <si>
    <t>90% a 31 de Dic de 2019</t>
  </si>
  <si>
    <t>No se han inciado labores de mantenimiento de la planta fisica.</t>
  </si>
  <si>
    <t>1 actividades del plan de mantenimiento de la planta fisica de 15 programadas</t>
  </si>
  <si>
    <t>2 actividades del plan de mantenimiento de la planta fisica de 15 programadas</t>
  </si>
  <si>
    <t>4 actividades del plan de mantenimiento de la planta fisica de 15 programadas</t>
  </si>
  <si>
    <t>5 actividades del plan de mantenimiento de la planta fisica de 15 programadas</t>
  </si>
  <si>
    <t>6 actividades del plan de mantenimiento de la planta fisica de 15 programadas</t>
  </si>
  <si>
    <t>7 actividades del plan de mantenimiento de la planta fisica de 15 programadas</t>
  </si>
  <si>
    <t>8 actividades del plan de mantenimiento de la planta fisica de 15 programadas</t>
  </si>
  <si>
    <t>9 actividades del plan de mantenimiento de la planta fisica de 15 programadas</t>
  </si>
  <si>
    <t>10 actividades del plan de mantenimiento de la planta fisica de 15 programadas</t>
  </si>
  <si>
    <t>h) Modernizar el parque automotor del Instituto conforme a  necesidades de los procesos, requisitos del cliente y exigencias normativas.</t>
  </si>
  <si>
    <t>% de modernización parque automotor</t>
  </si>
  <si>
    <t>Determinar la eficiencia de la inversion de recursos para la modernizacion del parque automotor.</t>
  </si>
  <si>
    <t>Que vehículos pertenecen al parque automotor de la entidad y sus respectivos modelos</t>
  </si>
  <si>
    <t>100% del parque autmotor modernizado</t>
  </si>
  <si>
    <t>En el presente año no se ha modernizado ningun vehiculo</t>
  </si>
  <si>
    <t>2.1.2) Fortalecer conforme a la visión, la  capacidad de gestión, orientada de manera permanente al mejoramiento continuo+A46:L73</t>
  </si>
  <si>
    <t>HallazgosCANT: Hallazgos Contraloria Auditoria anterior
HallazgosCACT: Hallazgos Contraloria Auditoría Actual</t>
  </si>
  <si>
    <t>Inofrmes de Gestión Todas la dependencias</t>
  </si>
  <si>
    <t>i) Elaborar y ejecutar mínimo el 90% del Plan General Anual de Mantenimiento preventivo y correctivo de infraestructura física, vehículos, redes eléctricas, redes sanitarias, redes telefónicas y  recursos informáticos.</t>
  </si>
  <si>
    <t>AEPAMP: Acciones ejecutadas plan anual de mantenimiento preventivo
ACPAMP: Acciones contempladas plan anual de mantenimiento preventivo</t>
  </si>
  <si>
    <t>% de cumplimiento Plan anual de mantenimiento</t>
  </si>
  <si>
    <t>Medir la eficacia de ejecucion del plan anual de mantenimiento preventivo y correctivo de infraestructura física, vehículos, redes eléctricas, redes sanitarias, redes telefónicas y  recursos informáticos.</t>
  </si>
  <si>
    <t>Que mantenimientos se han realizado.</t>
  </si>
  <si>
    <t>90% del Plan General Anual de Mantenimiento preventivo y correctivo de infraestructura física, vehículos, redes eléctricas, redes sanitarias, redes telefónicas y  recursos informáticos.</t>
  </si>
  <si>
    <t>Se cuenta con 2 planes documentados de los 6 mencionados, plan de mantenimiento de vehículos y de infraestructura fisica.</t>
  </si>
  <si>
    <t>j) Elaborar y ejecutar el 100% del Plan de mantenimiento preventivo y correctivo para la adecuada calibración de dispositivos tecnológicos (radares móviles, dispositivos de alcoholemia) conforme a normatividad vigente.</t>
  </si>
  <si>
    <t>AEPAMP: Acciones ejecutadas plan anual de mantenimiento preventivo dispositivos tecnológicos
ACPAMP: Acciones contempladas plan anual de mantenimiento preventivo dispositivos tecnológicos</t>
  </si>
  <si>
    <t>% de cumplimiento Plan anual de mantenimiento preventivo</t>
  </si>
  <si>
    <t>medir la eficacia de ejecucion del Plan de mantenimiento preventivo y correctivo para la adecuada calibración de dispositivos tecnológicos (radares móviles, dispositivos de alcoholemia) conforme a normatividad vigente.</t>
  </si>
  <si>
    <t>Que mantenimientos de equipos tecnologicos se han realizado.</t>
  </si>
  <si>
    <t>100% del Plan de mantenimiento preventivo y correctivo para la adecuada calibración de dispositivos tecnológicos (radares móviles, dispositivos de alcoholemia) conforme a normatividad vigente.</t>
  </si>
  <si>
    <t>100% a 31 de Dic de 2019</t>
  </si>
  <si>
    <t>no se cuenta con un plan documentando de mantenimiento preventivo y correctivo de calibracion de equipos tecnologicos</t>
  </si>
  <si>
    <t>k) Depurar y organizar el 100% del archivo central de la Entidad conforme a la normatividad vigente.</t>
  </si>
  <si>
    <t>% de cumplimiento requisitos documentales vigentes</t>
  </si>
  <si>
    <t>Medir la eficaica de la meta de organizar y depurar el archivo central de la entidad</t>
  </si>
  <si>
    <t>Que se ha implementado del plan de gestión documental</t>
  </si>
  <si>
    <t>100%  archivo central depurado y organizado conforme a normatividad vigente</t>
  </si>
  <si>
    <t>El archivo central de la entidad se divide en 3 secciones de las cuales ya se organizo y depuró una de ellas.</t>
  </si>
  <si>
    <t>2 de 3</t>
  </si>
  <si>
    <t>l) Diseñar e implementar un plan de mercadeo tendiente a incrementar los recursos financieros de la Entidad.</t>
  </si>
  <si>
    <t>AIPM: Acciones implementaqdas plan de mercadeo
APPM: Acciones proyectadas plan de mercadeo</t>
  </si>
  <si>
    <t>% de implementación plan de mercadeo</t>
  </si>
  <si>
    <t>Llevar seguimiento de la eficacia de implementacion del plan de mercadeo.</t>
  </si>
  <si>
    <t>numero estudiantes matriculados A2. B1, C1</t>
  </si>
  <si>
    <t>Plan de mercadeo diseñado e implementado</t>
  </si>
  <si>
    <t xml:space="preserve">Informe trimestral Subdirector Administrativo y Financiero  y el CEA   </t>
  </si>
  <si>
    <t>Se adelantan campañas de promocion en diferentes medios de comunicación y pagina web de la entidad acompañado de Preventino, personaje animado que represente la seguridad vial</t>
  </si>
  <si>
    <t>m)Acreditación y habilitación del CEA del I.D.T.Q. y sostenimiento de estas certificaciones.</t>
  </si>
  <si>
    <t>Norma: NTC ISO/IEC 17024</t>
  </si>
  <si>
    <t>% de cumplimiento de la norma</t>
  </si>
  <si>
    <t>Asegurar la eficacia de la acreditación y habilitación del CEA</t>
  </si>
  <si>
    <t>Reporte de seguimiento a las certificaciones del CEA</t>
  </si>
  <si>
    <t>certificados de acreditación y habilitación del CEA</t>
  </si>
  <si>
    <t>Incluido el gasto de acreditación dentro del plan anual de adquisiciones, prgramada fecha estimada para el 30 de agosto de 2019, plazo maximo a noviembre de 2019,</t>
  </si>
  <si>
    <t>Contrato de prestación de srvicios 077 de 2019 auditoria de seguimiento de la certificacion de calidad CEA 158-1 otorgada por el Icontec.</t>
  </si>
  <si>
    <t>n) Mejorar el clima organizacional de la Entidad mediante la revisión y ajuste del elemento de talento humano, así como la formulación y ejecución de planes anuales integrales de gestión del talento humano que incluyan bienestar social, capacitaciones, incentivos, prepensionados, salud ocupacional, etc.</t>
  </si>
  <si>
    <t>Medir el grado de cumplimiento de las actividades proyectadas de bienestar laboral</t>
  </si>
  <si>
    <t>Actividades realizadas del programa de bienestar social</t>
  </si>
  <si>
    <t>Programa de Bienestar laboral</t>
  </si>
  <si>
    <t xml:space="preserve">Informe trimestral Subdirector Administrativo y Financiero, en talento humano    </t>
  </si>
  <si>
    <t>No se tienen programadas actividades para esta fecha.</t>
  </si>
  <si>
    <t>Se realizaron 3 actividades de bienestar social en el mes de marzo</t>
  </si>
  <si>
    <t>Se ejecutó una actividad de bienestar social el mes de mayo</t>
  </si>
  <si>
    <t>Se realizaron 2 actividades de bienestar social en el mes de marzo</t>
  </si>
  <si>
    <t>Medir la eficacia en la actualización del manual de funciones del Instituto</t>
  </si>
  <si>
    <t>Seguimiento del la actualizacion del manual de funciones</t>
  </si>
  <si>
    <t>Manual de funciones actualizado</t>
  </si>
  <si>
    <t>100% a 31 de Dic de 2017</t>
  </si>
  <si>
    <t>Manual de funciones actualizado mediante Resolucion DG-084 del 04 de Septiembre de 2018.</t>
  </si>
  <si>
    <t>Eficacia del cumplimiento de los requisitos de la norma de SST</t>
  </si>
  <si>
    <t>Fases implementadas de los requisitos minimos de seguridad y salud en el trabajo</t>
  </si>
  <si>
    <t>SGSST Sistema  de gestión de seguridad y salud en el trabajo.</t>
  </si>
  <si>
    <t>Sistema de seguridad formulado pendiente de implementación</t>
  </si>
  <si>
    <t>o) Mejora continua de los sistemas integrados de gestión MECI y Calidad que conduzcan a la Certificación en la NTCGP-1000.</t>
  </si>
  <si>
    <t>Norma: NTC GP 1000 Y MECI</t>
  </si>
  <si>
    <t>Deterinar el grado de implementacion de la norma de gestion de calidad y MECI.</t>
  </si>
  <si>
    <t>Acciones implementadas de mejoramiento al SGC</t>
  </si>
  <si>
    <t>Certificación NTCGP-1000</t>
  </si>
  <si>
    <t>Informe entregado por la Oficina de calidad</t>
  </si>
  <si>
    <t>No se cuenta con un documento nombrado plan de calidad, sin embargo se efectua el proceso de implementacion del Modelo Integrado de Planeacion y Gestion MIPG</t>
  </si>
  <si>
    <t>p) Usuarios y clientes satisfechos mediante la prestación de un servicio amable, ágil, oportuno y dentro del marco normativo.</t>
  </si>
  <si>
    <t>% de incremento en la calificacion de excelencia</t>
  </si>
  <si>
    <t>Medir la eficiencia del servicio prestado a los usuarios</t>
  </si>
  <si>
    <t>Calificacion de la satisfaaccion del cliente</t>
  </si>
  <si>
    <t>Calificación de excelencia 90%</t>
  </si>
  <si>
    <t>Informe satisfaccion del cliente</t>
  </si>
  <si>
    <t>90% seguimietno periodico</t>
  </si>
  <si>
    <t>Calificación de excelencia del 67% por parte del cliente externo para el primer semestre de la vigencia 2019</t>
  </si>
  <si>
    <t>Calificación de excelencia del 70,5% por parte del cliente externo para el segundo semestre de la vigencia 2019</t>
  </si>
  <si>
    <t>% de incremento en expedición de matriculas</t>
  </si>
  <si>
    <t>Eficiencia en la prestacion de los servicios a os usuarios</t>
  </si>
  <si>
    <t>Cantidad de matrículas por mes</t>
  </si>
  <si>
    <t>matriculas</t>
  </si>
  <si>
    <t>Seguimiento mensual matriculas.</t>
  </si>
  <si>
    <t>Aumento de la expedicíon de las matrículas respecto al periodo anterior en un 20%</t>
  </si>
  <si>
    <t>carros particulares:104
carros públicos:4
carros oficiales:0
motocicletas:426
motocarros y cuatrimotos:0</t>
  </si>
  <si>
    <t>carros particulares:52
carros públicos:7
carros oficiales:0
motocicletas:382
motocarros y cuatrimotos:0</t>
  </si>
  <si>
    <t>carros particulares:72
carros públicos:2
carros oficiales:0
motocicletas:282
motocarros y cuatrimotos:1</t>
  </si>
  <si>
    <t>carros particulares:80
carros públicos:4
carros oficiales:1
motocicletas:474
motocarros y cuatrimotos:5</t>
  </si>
  <si>
    <t>carros particulares:55
carros públicos:2
carros oficiales:1
motocicletas:393
motocarros y cuatrimotos:0</t>
  </si>
  <si>
    <t>carros particulares:35
carros públicos:2
carros oficiales:0
motocicletas:381
motocarros y cuatrimotos:0</t>
  </si>
  <si>
    <t>carros particulares:70
carros públicos:2
carros oficiales:0
motocicletas:538
motocarros y cuatrimotos:1</t>
  </si>
  <si>
    <t>carros particulares:75
carros públicos:2
carros oficiales:0
motocicletas:484
motocarros y cuatrimotos:0</t>
  </si>
  <si>
    <t>carros particulares:53
carros públicos:2
carros oficiales:0
motocicletas:442
motocarros y cuatrimotos:0</t>
  </si>
  <si>
    <t>carros particulares:75
carros públicos:2
carros oficiales:0
motocicletas:325
motocarros y cuatrimotos:2</t>
  </si>
  <si>
    <t>carros particulares:63
carros públicos:2
carros oficiales:0
motocicletas:286
motocarros y cuatrimotos:3</t>
  </si>
  <si>
    <t>carros particulares:89
carros públicos:2
carros oficiales:1
motocicletas:368
motocarros y cuatrimotos:</t>
  </si>
  <si>
    <t>q) Reducir los hallazgos de la Contraloría en dictamen financiero y contable de las auditorías.</t>
  </si>
  <si>
    <t>Total de hallazgos de Contraloría en dictamen financiero y contable consolidados al  2015</t>
  </si>
  <si>
    <t>% de reducción de hallazgos en dictamen financiero y contable</t>
  </si>
  <si>
    <t>Eficacia en la Implementacion de estrategias tendientes a reducir los hallazgos.</t>
  </si>
  <si>
    <t>Actividades realizadas como avance a disminuir los hallazgos en dictamenfinanciero.</t>
  </si>
  <si>
    <t>Reducir los hallazgos en un 20%</t>
  </si>
  <si>
    <t>Total de hallazgos de Contraloría en dictamen financiero y contable consolidados al 2020</t>
  </si>
  <si>
    <t>20% para 2017</t>
  </si>
  <si>
    <t>Se adelantan gestiónes y consolidación de plan de mejoramiento tendiente a reducir hallazagos en dictamen financiero y contable.</t>
  </si>
  <si>
    <t>r) Atender en un 100% la defensa judicial de la Entidad bajo principios de oportunidad, legalidad,  igualdad y equidad, garantizando la defensa de los derechos e intereses de la entidad, a través de una gestión oportuna y materialmente eficiente, fundada en el control y seguimiento de las actuaciones judiciales o extrajudiciales.</t>
  </si>
  <si>
    <t>Garantizar la eficacia en la defensa judicial de la entidad.</t>
  </si>
  <si>
    <t>Procesos juridicos atendidos bajo los criterios de ley.</t>
  </si>
  <si>
    <t>100% de los procesos atendidos</t>
  </si>
  <si>
    <t>Informe trimestral entregado por la oficina asesora juridica</t>
  </si>
  <si>
    <t>Informe gestion oficina juridica</t>
  </si>
  <si>
    <t>s) 100% de los procesos contractuales de la Entidad conforme a parámetros normativos vigentes.</t>
  </si>
  <si>
    <t>garantizar la eficacia en el cumplimiento de los parámetros normativos para procesos contracuales.</t>
  </si>
  <si>
    <t>Procesos contractuales elaborados conforme a los parametros normativos</t>
  </si>
  <si>
    <t>100% de los procesos contractuales de la Entidad conforme a parámetros normativos vigentes.</t>
  </si>
  <si>
    <t>Numero de contratos Prestación de Servicios = 6, Numero de ontratos Minima Cuantia= 6</t>
  </si>
  <si>
    <t>Numero de contratos Prestación de Servicios = 7, Numero de contratos Mínima cuantía = 1</t>
  </si>
  <si>
    <t>Numero de contratos Prestación de Servicios = 6</t>
  </si>
  <si>
    <t>Numero de contratos Prestación de Servicios = 8, Numero de contratos Mínima cuantía = 1</t>
  </si>
  <si>
    <t>Selección abrevia M C= 2, Compraventa= 1</t>
  </si>
  <si>
    <t>t) 100% de los actos administrativos y contratos de la dependencia debidamente organizados y custodiados conforme a la ley general de archivo.</t>
  </si>
  <si>
    <t>Medir la eficacia de la implementacion de un sistema de gestión documental</t>
  </si>
  <si>
    <t>Inventario documental</t>
  </si>
  <si>
    <t>100% de los actos administrativos y contratos de la dependencia debidamente organizados y custodiados conforme a la ley general de archivo.</t>
  </si>
  <si>
    <t>Informe de gestión Oficina Asesora Júridica</t>
  </si>
  <si>
    <t>El archivo de gestión de la oficina jurídica cuenta con un espacio esclusivo para los contratos, de los años 2019 y 2019, asi mismo los actos administrativos, ambos cuentan con su respectivo inventario documental.</t>
  </si>
  <si>
    <t>u) Garantizar que el 100% de los deudores por infracciones de tránsito se les inicie el proceso de cobro coactivo bajo parámetros del debido proceso.</t>
  </si>
  <si>
    <t>% de procesos de cobro coactivo inciados</t>
  </si>
  <si>
    <t>Medir la eficiencia del proeso de cobro coactivo</t>
  </si>
  <si>
    <t>Informe de cobro coactivo</t>
  </si>
  <si>
    <t>100% de los deudores por infracciones de tránsito se les inicie el proceso de cobro coactivo bajo parámetros del debido proceso.</t>
  </si>
  <si>
    <t>% de decuperación de cartera</t>
  </si>
  <si>
    <t>80%  de la cartera de la vigencia recuperada</t>
  </si>
  <si>
    <t>v) Cumplimiento mínimo del 90% de los Planes Anuales de Anticorrupción y de Atención al Ciudadano.</t>
  </si>
  <si>
    <t>Medir la eficacia de implementacion del Plan Anticorrupción y de atención al ciudadano</t>
  </si>
  <si>
    <t>Seguimiento plan anticorrupción</t>
  </si>
  <si>
    <t>90% No.etapas del plan  ejecutados</t>
  </si>
  <si>
    <t>Informe seguimiento plan anticorrupción</t>
  </si>
  <si>
    <t>Informe de seguimiento plan anticorrupcion y de atencion al ciudadano primer trimestre</t>
  </si>
  <si>
    <t>Informe de seguimiento plan anticorrupcion y de atencion al ciudadano segundo trimestre</t>
  </si>
  <si>
    <t>Informe de seguimiento plan anticorrupcion y de atencion al ciudadano tercer trimestre</t>
  </si>
  <si>
    <t>Informe de seguimiento plan anticorrupcion y de atencion al ciudadano cuarto trimestre</t>
  </si>
  <si>
    <t>w) Apoyo del Plan Nacional de Eficiencia - Cero Papel, mediante una estrategia de reducción del 40% en el consumo de papel.</t>
  </si>
  <si>
    <t>Medir la eficiencia en el consumo de papel en la entidad</t>
  </si>
  <si>
    <t>Consumo de papel por mes</t>
  </si>
  <si>
    <t>Disminuir el consumo de papel</t>
  </si>
  <si>
    <t>Informe plan de austeridad del gasto</t>
  </si>
  <si>
    <t>disminucion del 50% el consumo de papel para 2019</t>
  </si>
  <si>
    <t>Carta= 21
Oficio=5</t>
  </si>
  <si>
    <t>Carta= 20
Oficio=4</t>
  </si>
  <si>
    <t>Carta= 22
Oficio=12</t>
  </si>
  <si>
    <t>Carta= 26
Oficio=10</t>
  </si>
  <si>
    <t>Carta= 15
Oficio=30</t>
  </si>
  <si>
    <t>Carta= 17
Oficio=14</t>
  </si>
  <si>
    <t>Carta= 13
Oficio=14</t>
  </si>
  <si>
    <t>Carta= 26
Oficio=20</t>
  </si>
  <si>
    <t>Carta= 21
Oficio=20</t>
  </si>
  <si>
    <t>Carta= 23
Oficio=15</t>
  </si>
  <si>
    <t>Carta= 12
Oficio=10</t>
  </si>
  <si>
    <t>Indicadores de cumplimiento: con base en que el cumplimiento tiene que ver con la conclusión de una tarea. Los indicadores de cumplimiento están relacionados con las razones que indican el grado de consecución de tareas y/o trabajos. Ejemplo: cumplimiento del programa de pedidos.
Indicadores de evaluación: la evaluación tiene que ver con el rendimiento que se obtiene de una tarea, trabajo o proceso. Los indicadores de evaluación están relacionados con las razones y/o los métodos que ayudan a identificar nuestras fortalezas, debilidades y oportunidades de mejora. Ejemplo: evaluación del proceso de gestión de pedidos.
Indicadores de eficiencia: teniendo en cuenta que eficiencia tiene que ver con la actitud y la capacidad para llevar a cabo un trabajo o una tarea con el mínimo de recursos. Los indicadores de eficiencia están relacionados con las razones que indican los recursos invertidos en la consecución de tareas y/o trabajos. Ejemplo: Tiempo fabricación de un producto, razón de piezas / hora, rotación de inventarios.
Indicadores de eficacia: eficaz tiene que ver con hacer efectivo un intento o propósito. Los indicadores de eficacia están relacionados con las razones que indican capacidad o acierto en la consecución de tareas y/o trabajos. Ejemplo: grado de satisfacción de los clientes con relación a los pedidos.
Indicadores de gestión: teniendo en cuenta que gestión tiene que ver con administrar y/o establecer acciones concretas para hacer realidad las tareas y/o trabajos programados y planificados. Los indicadores de gestión están relacionados con las razones que permiten administrar realmente un proceso. Ejemplo: administración y/o gestión de los almacenes de productos en proceso de fabricación y de los cuellos de botella.
Leer más: http://www.monografias.com/trabajos55/indicadores-gestion/indicadores-gestion2.shtml#ixzz4nIGVyYTy</t>
  </si>
  <si>
    <t>Contratos= 5 prestacion de servicios, 1 contrato de compraventa</t>
  </si>
  <si>
    <t>Contratos= 5 prestacion de servicios</t>
  </si>
  <si>
    <t>Contratos= 21 prestacion de servicios</t>
  </si>
  <si>
    <t xml:space="preserve">Resmas Carta consumidas: 10
Resmas Oficio Consumidas: 0
</t>
  </si>
  <si>
    <t xml:space="preserve">Resmas Carta consumidas: 21
Resmas Oficio Consumidas: 26
</t>
  </si>
  <si>
    <t xml:space="preserve">Resmas Carta consumidas: 28
Resmas Oficio Consumidas: 2
</t>
  </si>
  <si>
    <t>Acuerdos de pago año 2019</t>
  </si>
  <si>
    <t>TOTAL MANDAMIENTOS DE PAGO ELABORADOS 2019</t>
  </si>
  <si>
    <t>RECAUDO COBRO COACTIVO  ENERO DICIEMBRE 2019</t>
  </si>
  <si>
    <t>MESES</t>
  </si>
  <si>
    <t>FINANCIACIÓN</t>
  </si>
  <si>
    <t>COBRO COACTIVO</t>
  </si>
  <si>
    <t>SIMIT</t>
  </si>
  <si>
    <t>TOTALES</t>
  </si>
  <si>
    <t>cantidad</t>
  </si>
  <si>
    <t>valor</t>
  </si>
  <si>
    <t>IDTQ</t>
  </si>
  <si>
    <t>POLCA</t>
  </si>
  <si>
    <t xml:space="preserve"> </t>
  </si>
  <si>
    <t>Total metros señalizados hasta junio del presente año, Ciercacia 570 mts, Montenegro 1401 mts, Buenavista 335 mts, Salento 122 mts, Pueblo Tapado-parque del café 34 mts, Genova 209 mts.</t>
  </si>
  <si>
    <t>MUNICIPIO</t>
  </si>
  <si>
    <t>MTS 2 SEÑALIZADOS</t>
  </si>
  <si>
    <t>señales transito</t>
  </si>
  <si>
    <t>operativos</t>
  </si>
  <si>
    <t>MONTENEGRO</t>
  </si>
  <si>
    <t>enero</t>
  </si>
  <si>
    <t>CIRCACIA</t>
  </si>
  <si>
    <t>febrero</t>
  </si>
  <si>
    <t>SALENTO</t>
  </si>
  <si>
    <t>marzo</t>
  </si>
  <si>
    <t>GENOVA</t>
  </si>
  <si>
    <t>abril</t>
  </si>
  <si>
    <t>BUENAVISTA</t>
  </si>
  <si>
    <t>mayo</t>
  </si>
  <si>
    <t>PIJAO</t>
  </si>
  <si>
    <t>junio</t>
  </si>
  <si>
    <t>Cordoba</t>
  </si>
  <si>
    <t>julio</t>
  </si>
  <si>
    <t>Filandia</t>
  </si>
  <si>
    <t>agosto</t>
  </si>
  <si>
    <t>Rio verde</t>
  </si>
  <si>
    <t>septiembre</t>
  </si>
  <si>
    <t>Barragan</t>
  </si>
  <si>
    <t>octubre</t>
  </si>
  <si>
    <t>circa</t>
  </si>
  <si>
    <t>noviembre</t>
  </si>
  <si>
    <t>diciembre</t>
  </si>
  <si>
    <t>informales</t>
  </si>
  <si>
    <t>ACUERDOS DE PAGO 2019</t>
  </si>
  <si>
    <t>MES</t>
  </si>
  <si>
    <t>CANTIDAD</t>
  </si>
  <si>
    <t>VALOR</t>
  </si>
  <si>
    <t>MANDAMIENTOS DE PAGO</t>
  </si>
  <si>
    <t>CIRCASIA</t>
  </si>
  <si>
    <t>168 señales de tránsito</t>
  </si>
  <si>
    <t>121 señales de tránsito</t>
  </si>
  <si>
    <t>91 señales de tránsito</t>
  </si>
  <si>
    <t>CORDOBA</t>
  </si>
  <si>
    <t>256 señales de transito</t>
  </si>
  <si>
    <t>RIO VERDE</t>
  </si>
  <si>
    <t>27 señales de tránsito</t>
  </si>
  <si>
    <t>FILANDIA</t>
  </si>
  <si>
    <t>TOTAL</t>
  </si>
  <si>
    <t>BARRAGAN</t>
  </si>
  <si>
    <t>25 señales de tránsito</t>
  </si>
  <si>
    <t>ALUMNOS POR CATEGORIA</t>
  </si>
  <si>
    <t>A2</t>
  </si>
  <si>
    <t>B1</t>
  </si>
  <si>
    <t>C1</t>
  </si>
  <si>
    <t>CAMPAÑAS EDUCATIVAS SOBRE  NORMAS DE TRANSITO  DIRIGIDO  A  PEATONES, CICLISTAS Y  MOTOCICLISTAS</t>
  </si>
  <si>
    <t>NÚMERO  DE  BENEFICIADOS</t>
  </si>
  <si>
    <t>MOTOCICLISTAS</t>
  </si>
  <si>
    <t>ENERO-MARZO</t>
  </si>
  <si>
    <t>POBLACION ESCOLAR</t>
  </si>
  <si>
    <t>CICLISTAS</t>
  </si>
  <si>
    <t>PEATONES Y CICLISTAS</t>
  </si>
  <si>
    <t>EMPRESAS DE TRANSPORTE,  Y ENTIDADES</t>
  </si>
  <si>
    <t>CONDUCTORES DE SERVICIO PARTICULAR</t>
  </si>
  <si>
    <t>ABRIL-JUNIO</t>
  </si>
  <si>
    <t>PERSONAL SECTOR PUBLICO</t>
  </si>
  <si>
    <t>DESCUENTO DEL 50%</t>
  </si>
  <si>
    <t>EDUCACION</t>
  </si>
  <si>
    <t>CAMPAÑAS EDUCATIVAS TOTALES</t>
  </si>
  <si>
    <t>PEATONES</t>
  </si>
  <si>
    <t>EMPRESAS TRANS PUBLICO</t>
  </si>
  <si>
    <t>VEHICULOS PART</t>
  </si>
  <si>
    <t>ESCOLAR</t>
  </si>
  <si>
    <t>PUBLICO</t>
  </si>
  <si>
    <t>JULIO-OCTUBRE</t>
  </si>
  <si>
    <t>MATRÍCULAS 2019</t>
  </si>
  <si>
    <t>CARROS PARTICULARES</t>
  </si>
  <si>
    <t>CARROS PÚBLICOS</t>
  </si>
  <si>
    <t>CARROS OFICIALES</t>
  </si>
  <si>
    <t>MOTOCICLETAS</t>
  </si>
  <si>
    <t>MOTOCARROS Y CUATRIMOTOS</t>
  </si>
  <si>
    <t>TOTAL MATRICULAS MES</t>
  </si>
  <si>
    <t>ACCIDENTALIDAD 2018</t>
  </si>
  <si>
    <t>alumnos</t>
  </si>
  <si>
    <t>ACCIDENTES</t>
  </si>
  <si>
    <t>SOLO DAÑOS</t>
  </si>
  <si>
    <t>Circasia</t>
  </si>
  <si>
    <t>Salento</t>
  </si>
  <si>
    <t>Montenegro</t>
  </si>
  <si>
    <t>Pijao</t>
  </si>
  <si>
    <t>Génova</t>
  </si>
  <si>
    <t>Córdoba</t>
  </si>
  <si>
    <t>Buenavista</t>
  </si>
  <si>
    <t>Enero</t>
  </si>
  <si>
    <t>LESIONADOS</t>
  </si>
  <si>
    <t>Febrero</t>
  </si>
  <si>
    <t>MUERTOS</t>
  </si>
  <si>
    <t>Marzo</t>
  </si>
  <si>
    <t>TOTAL ACCIDENTES</t>
  </si>
  <si>
    <t>Abril</t>
  </si>
  <si>
    <t>Mayo</t>
  </si>
  <si>
    <t>Junio</t>
  </si>
  <si>
    <t>Julio</t>
  </si>
  <si>
    <t>Agosto</t>
  </si>
  <si>
    <t>Septiembre</t>
  </si>
  <si>
    <t>Vía departamental</t>
  </si>
  <si>
    <t>COMPARENDOS 2018</t>
  </si>
  <si>
    <t>MOTIVO DE LA INFRACCION</t>
  </si>
  <si>
    <t>CÓDIGO INFRACCIÓN</t>
  </si>
  <si>
    <t>B01</t>
  </si>
  <si>
    <t>NO PORTAR LICENCIA</t>
  </si>
  <si>
    <t>B02</t>
  </si>
  <si>
    <t>B03</t>
  </si>
  <si>
    <t>B04</t>
  </si>
  <si>
    <t>B05</t>
  </si>
  <si>
    <t>B07</t>
  </si>
  <si>
    <t>B10</t>
  </si>
  <si>
    <t>B11</t>
  </si>
  <si>
    <t>B14</t>
  </si>
  <si>
    <t>B20</t>
  </si>
  <si>
    <t>B22</t>
  </si>
  <si>
    <t>C01</t>
  </si>
  <si>
    <t>C02</t>
  </si>
  <si>
    <t>C03</t>
  </si>
  <si>
    <t>C04</t>
  </si>
  <si>
    <t>CINTURÓN</t>
  </si>
  <si>
    <t>C06</t>
  </si>
  <si>
    <t>C08</t>
  </si>
  <si>
    <t>C10</t>
  </si>
  <si>
    <t>C11</t>
  </si>
  <si>
    <t>C14</t>
  </si>
  <si>
    <t>C15</t>
  </si>
  <si>
    <t>C20</t>
  </si>
  <si>
    <t>C22</t>
  </si>
  <si>
    <t>C23</t>
  </si>
  <si>
    <t>C24</t>
  </si>
  <si>
    <t>CHALECO CASCO SIN MARCAR (VARIAS)</t>
  </si>
  <si>
    <t>C29</t>
  </si>
  <si>
    <t>C31</t>
  </si>
  <si>
    <t>C33</t>
  </si>
  <si>
    <t>C34</t>
  </si>
  <si>
    <t>REVISIÓN TECNICO MECANICA</t>
  </si>
  <si>
    <t>C35</t>
  </si>
  <si>
    <t>C37</t>
  </si>
  <si>
    <t>C38</t>
  </si>
  <si>
    <t>NO HABER OBTENIDO LICENCIA</t>
  </si>
  <si>
    <t>D01</t>
  </si>
  <si>
    <t>SOAT VENCIDO</t>
  </si>
  <si>
    <t>D02</t>
  </si>
  <si>
    <t>D03</t>
  </si>
  <si>
    <t>D04</t>
  </si>
  <si>
    <t>D05</t>
  </si>
  <si>
    <t>D06</t>
  </si>
  <si>
    <t>MANIOBRAS PELIGROSAS</t>
  </si>
  <si>
    <t>D07</t>
  </si>
  <si>
    <t>D08</t>
  </si>
  <si>
    <t>D12</t>
  </si>
  <si>
    <t>TRANSPORTE INFORMAL</t>
  </si>
  <si>
    <t>D15</t>
  </si>
  <si>
    <t>D16</t>
  </si>
  <si>
    <t>F</t>
  </si>
  <si>
    <t>EMBRIAGUEZ</t>
  </si>
  <si>
    <t>H02</t>
  </si>
  <si>
    <t>H13</t>
  </si>
  <si>
    <t>I01</t>
  </si>
  <si>
    <t>INGRESADOS</t>
  </si>
  <si>
    <t>EXONERADOS</t>
  </si>
  <si>
    <t>PROCESO</t>
  </si>
  <si>
    <t>PAGADOS</t>
  </si>
  <si>
    <t>RESOLUCION</t>
  </si>
  <si>
    <t>PAGO PARCIAL</t>
  </si>
  <si>
    <t>OPERATIVOS DE CONTROL AL TRANSITO</t>
  </si>
  <si>
    <t>LICENCIAS DE CONDUCCIÓN TRAMITADAS 2019</t>
  </si>
  <si>
    <t>salento</t>
  </si>
  <si>
    <t>filandia</t>
  </si>
  <si>
    <t>genova</t>
  </si>
  <si>
    <t>buenavista</t>
  </si>
  <si>
    <t>pijao</t>
  </si>
  <si>
    <t>cordoba</t>
  </si>
  <si>
    <t>total</t>
  </si>
  <si>
    <t>PRIMERA VEZ</t>
  </si>
  <si>
    <t>REFRENDACIÓN</t>
  </si>
  <si>
    <t>RECAT.ARRIBA</t>
  </si>
  <si>
    <t>RECAT. ABAJO</t>
  </si>
  <si>
    <t>DUPLICADO</t>
  </si>
  <si>
    <t>CAMBIO DOC</t>
  </si>
  <si>
    <t>Comparendos impuestos según código de la infracción. Comparativo 2018 –2016 (trimestral)</t>
  </si>
  <si>
    <t>CODIGO</t>
  </si>
  <si>
    <t>1 TRIM</t>
  </si>
  <si>
    <t>2 TRIM</t>
  </si>
  <si>
    <t>3 TRIM</t>
  </si>
  <si>
    <t>H03</t>
  </si>
  <si>
    <t>A06</t>
  </si>
  <si>
    <t>H04</t>
  </si>
  <si>
    <t>C19</t>
  </si>
  <si>
    <t>F07</t>
  </si>
  <si>
    <t>A05</t>
  </si>
  <si>
    <t>B15</t>
  </si>
  <si>
    <t>C32</t>
  </si>
  <si>
    <t>C18</t>
  </si>
  <si>
    <t>A08</t>
  </si>
  <si>
    <t>G02</t>
  </si>
  <si>
    <t>H10</t>
  </si>
  <si>
    <t>F06</t>
  </si>
  <si>
    <t>AÑO</t>
  </si>
  <si>
    <t>NUMERO MUERTOS POR ACCIDENTES DE TRANSITO</t>
  </si>
  <si>
    <t>REDUCCION RESPECTO VIGENCIA ANTERIOR</t>
  </si>
  <si>
    <t>REDUCCION TOTAL MORTALIDAD EN EL CUATRENIO</t>
  </si>
  <si>
    <t>---</t>
  </si>
  <si>
    <t>DEMANDAAS</t>
  </si>
  <si>
    <t>A1-NO TRANSITAR POR LA DERECHA DE LA VIA</t>
  </si>
  <si>
    <t>NO</t>
  </si>
  <si>
    <t>A02</t>
  </si>
  <si>
    <t>A2-SUJETARSE DE OTRO VEHICULO EN CIRCULACION</t>
  </si>
  <si>
    <t>A03</t>
  </si>
  <si>
    <t>A3-TRANSPORTAR PERSONAS O COSAS QUE DISMINUYAN LA VISIBILIDAD E INCOMODEN LA CONDUCCION</t>
  </si>
  <si>
    <t>A04</t>
  </si>
  <si>
    <t>A4-TRANSITAR POR ANDENES Y DEMÁS LUGARES DESTINADOS AL TRANSITO DE PEATONES</t>
  </si>
  <si>
    <t>A5-NO RESPETAR LAS SEÑALES DE TRANSITO</t>
  </si>
  <si>
    <t>A6-TRANSITAR SIN LOS DISPOSITIVOS LUMINOSOS REQUERIDOS</t>
  </si>
  <si>
    <t>A07</t>
  </si>
  <si>
    <t>A7-TRANSITAR SIN DISPOSITIVOS QUE PERMITAN PARADA INMEDIATA O CON ELLOS DEFECTUOSOS</t>
  </si>
  <si>
    <t>A8-TRANSITAR POR ZONAS PROHIBIDAS</t>
  </si>
  <si>
    <t>A09</t>
  </si>
  <si>
    <t>A9-ADELANTAR ENTRE DOS (2) VEHICULOS AUTOMOTORES QUE ESTEN EN SUS RESPECTIVOS CARRILES</t>
  </si>
  <si>
    <t>A10</t>
  </si>
  <si>
    <t>A10-CONDUCIR POR LA VIA FERREA O POR ZONAS DE PROTECCION Y SEGURIDAD</t>
  </si>
  <si>
    <t>A11</t>
  </si>
  <si>
    <t>A11-TRANSITAR POR ZONAS RESTRINGIDAS O POR VIAS DE ALTA VELOCIDAD COMO AUTOPISTAS Y ARTERIAS, EN ESTE CASO EL VEHICULO SERA INMOVILIZADO</t>
  </si>
  <si>
    <t>SI</t>
  </si>
  <si>
    <t>A12</t>
  </si>
  <si>
    <t>A12-PRESTAR SERVICIO PUBLICO CON ESTE TIPO DE VEHICULOS. ADEMAS, EL VEHICULO SERA INMOVILIZADO POR PRIMERA VEZ, POR EL TERMINO DE CINCO DIAS, POR SEGUNDA VEZ VEINTE DIAS Y POR TERCERA VEZ CUARENTA DIA</t>
  </si>
  <si>
    <t>B1-CONDUCIR UN VEHICULO SIN LLEVAR CONSIGO LA LICENCIA DE CONDUCCION</t>
  </si>
  <si>
    <t> $220.824</t>
  </si>
  <si>
    <t>B2-CONDUCIR UN VEHICULO CON LA LICENCIA DE CONDUCCION VENCIDA</t>
  </si>
  <si>
    <t>B3-CONDUCIR UN VEHICULO SIN PLACAS O SIN EL PERMISO VIGENTE EXPEDIDO POR LA AUTORIDAD DE TRANSITO</t>
  </si>
  <si>
    <t>B4-CONDUCIR UN VEHICULO CON PLACAS ADULTERADAS</t>
  </si>
  <si>
    <t>B5-CONDUCIR UN VEHICULO CON UNA SOLA PLACA O SIN EL PERMISO VIGENTE EXPEDIDO POR AUTORIDAD DE TRANSITO</t>
  </si>
  <si>
    <t>B06</t>
  </si>
  <si>
    <t>B6-CONDUCIR UN VEHICULO CON PLACAS FALSAS</t>
  </si>
  <si>
    <t>B7-NO INFORMAR A LA AUTORIDAD DE TRANSITO COMPETENTE EL CAMBIO DE MOTOR O COLOR DE UN VEHICULO</t>
  </si>
  <si>
    <t>B08</t>
  </si>
  <si>
    <t>B8-NO PAGAR EL PEAJE EN LOS SITIOS ESTABLECIDOS</t>
  </si>
  <si>
    <t>B09</t>
  </si>
  <si>
    <t>B9-UTILIZAR EQUIPOS DE SONIDO A VOLUMENES QUE INCOMODEN A LOS PASAJEROS DE UNVEHICULO DE SERVICIO PUBLICO</t>
  </si>
  <si>
    <t>B10-CONDUCIR UN VEHICULO CON VIDRIOS POLARIZADOS, ENTINTADOS U OSCURECIDOS SIN PORTAR EL PERMISO RESPECTIVO</t>
  </si>
  <si>
    <t>B11-CONDUCIR UN VEHICULO CON PROPAGANDA, PUBLICIDAD O ADHESIVOS EN SUS VIDRIOS QUE OBSTACULICEN LA VISIBILIDAD</t>
  </si>
  <si>
    <t>B12</t>
  </si>
  <si>
    <t>B12-NO RESPETAR LAS NORMAS ESTABLECIDAS POR LA AUTORIDAD COMPETENTE PARA EL TRANSITO DE CORTEJOS FUNEBRES</t>
  </si>
  <si>
    <t>B13</t>
  </si>
  <si>
    <t>B13-NO RESPETAR LAS FORMACIONES DE TROPAS, LA MARCHA DE DESFILES, PROCESIONES, ENTIERROS, FILAS ESTUDIANTILES Y MANIFESTACIONES PUBLICAS Y ACTIV. DEPORTIVAS DEBIDAMENTE AUTORIZADAS</t>
  </si>
  <si>
    <t>B14-REMOLCAR OTRO VEHICULO VIOLANDO LO DISPUESTO POR EL CODIGO NAL. DE TRANSITO TERRESTRE</t>
  </si>
  <si>
    <t>B15-CONDUCIR UN VEHICULO DE SERVICIO PUBLICO QUE NO LLEVE EL AVISO DE TARIFAS OFICIALES EN CONDICIONES DE FACIL LECTURA PARA LOS PASAJEROS O POSEER ESTE AVISO DETERIORADO O ADULTERADO</t>
  </si>
  <si>
    <t>B16</t>
  </si>
  <si>
    <t>B16-PERMITIR QUE EN UN VEHICULO DE SERVICIO PUBLICO PARA TRANSPORTE DE PASAJEROS SE LLEVEN ANIMALES U OBJETOS QUE INCOMODEN A LOS PASAJEROS</t>
  </si>
  <si>
    <t>B17</t>
  </si>
  <si>
    <t>B17-ABANDONAR UN VEHICULO DE SERVICIO PUBLICO CON PASAJEROS</t>
  </si>
  <si>
    <t>B18</t>
  </si>
  <si>
    <t>B18-CONDUCIR UN VEHICULO DE SERVICIO PUBLICO INDIVIDUAL DE PASAJEROS SIN CUMPLIR CON LO ESTIPULADO EN EL CODIGO NAL. DE TRANSITO TERRESTRE</t>
  </si>
  <si>
    <t>B19</t>
  </si>
  <si>
    <t>B19-REALIZAR EL CARGUE O DESCARGUE DE UN VEHICULO EN SITIOS Y HORAS PROHIBIDAS POR LAS AUTORIDADES COMPETENTES DE ACUERDO CON LO ESTABLECIDO EN LAS NORMAS CORRESPONDIENTES</t>
  </si>
  <si>
    <t>B20-TRANSPORTAR CARNE, PESCADO O ALIMENTOS FACILMENTE CORRUPTIBLES EN VEHICULOS QUE NO CUMPLAN CON LAS CONDICIONES FIJADAS POR EL MINISTERIO DE TRANSPORTE</t>
  </si>
  <si>
    <t>B21</t>
  </si>
  <si>
    <t>B21-LAVAR VEHICULOS EN VIA PUBLICA, EN RIOS, EN CANALES, EN QUEBRADAS, ETC.</t>
  </si>
  <si>
    <t>B22-LLEVAR NIÑOS MENORES DE 10 AÑOS EN EL ASIENTO DELANTERO</t>
  </si>
  <si>
    <t>B23</t>
  </si>
  <si>
    <t>B23-UTILIZAR RADIOS, EQUIPOS DE SONIDO O DE AMPLIFICACIÓN A VOLUMENES QUE SUPEREN LOS DECIBELES MAXIMOS ESTABLECIDOS POR LAS AUTORIDADES AMBIENTALES DE IGUAL FORMA UTILIZAR PANTALLAS, PROYECTORES DE I</t>
  </si>
  <si>
    <t>B23-USAR RADIOS EQUIP AMPLIFICACION A VOLUMENES QUE SUPEREN LOS DECIBELES MAX ESTABLECIDOS POR LAS AUTORIDADES AMBIENTALES USAR PANTALLAS PROYECTORES DE IMAGEN O SIMILIARES MIENTRAS ESTE EN MOVIMIENTO</t>
  </si>
  <si>
    <t>C1-PRESENTAR LICENCIA DE CONDUCCION ADULTERADA O AJENA LO CUAL DARA LUGAR A LA INMOVILIZACION DEL VEHICULO</t>
  </si>
  <si>
    <t>C2-ESTACIONAR UN VEHICULO EN SITIOS PROHIBIDOS</t>
  </si>
  <si>
    <t>C3-BLOQUEAR UNA CALZADA O INTERSECCION CON UN VEHICULO</t>
  </si>
  <si>
    <t>C4-ESTACIONAR UN VEHICULO SIN TOMAR LAS DEBIDAS PRECAUCIONES O SIN COLOCAR A LA DISTANCIA SEÑALADA POR ESTE CODIGO, LAS SEÑALES DE PELIGRO REGLAMENTARIAS</t>
  </si>
  <si>
    <t>C05</t>
  </si>
  <si>
    <t>C5-NO REDUCIR LA VELOCIDAD SEGUN LO INDICADO POR ESTE CODIGO, CUANDO TRANSITE POR UN CRUCE ESCOLAR EN LOS HORARIOS Y DIAS DE FUNCIONAMIENTO DE LA INSTITUCION EDUCATIVA. ASI MISMO, CUANDO TRANSITE POR</t>
  </si>
  <si>
    <t>C6-NO UTILIZAR EL CINTURON DE SEGURIDAD POR PARTE DE LOS OCUPANTES DEL VEHICULO</t>
  </si>
  <si>
    <t>C07</t>
  </si>
  <si>
    <t>C7-DEJAR DE SEÑALIZAR CON LAS LUCES DIRECCIONALES O MEDIANTE SEÑALES DE MANO Y CON LA DEBIDA ANTICIPACION, LA MANIOBRA DE GIRO O DE CAMBIO DE CARRIL</t>
  </si>
  <si>
    <t>C8-TRANSITAR SIN LOS DISPOSITIVOS LUMINOSOS REQUERIDOS O SIN LOS ELEMENTOS DETERMINADOS EN EL CODIGO NACIONAL DE TRANSITO TERRESTRE</t>
  </si>
  <si>
    <t>C09</t>
  </si>
  <si>
    <t>C9-NO RESPETAR LAS SEÑALES DE DETENCION EN EL CRUCE DE UNA LINEA FERREA, O CONDUCIR POR LA VIA FERREA O POR LAS ZONAS DE PROTECCION Y SEGURIDAD DE ELLA</t>
  </si>
  <si>
    <t>C10-CONDUCIR UN VEHICULO CON UNA O VARIAS PUERTAS ABIERTAS</t>
  </si>
  <si>
    <t>C11-NO PORTAR EL EQUIPO DE PREVENCION Y SEGURIDAD ESTABLECIDO EN EL CODIGO NACIONAL DE TRANSITO TERRESTRE O EN LA REGLAMENTACION CORRESPONDIENTE</t>
  </si>
  <si>
    <t>C12</t>
  </si>
  <si>
    <t>C12-PROVEER DE COMBUSTIBLE UN VEHICULO AUTOMOTOR CON EL MOTOR ENCENDIDO</t>
  </si>
  <si>
    <t>C13</t>
  </si>
  <si>
    <t>C13-CONDUCIR UN VEHICULO AUTOMOTOR SIN LAS ADAPTACIONES PERTINENTES, CUANDO EL CONDUCTOR PADECE UNA LIMITACION FISICA</t>
  </si>
  <si>
    <t>C14-TRANSITAR POR SITIOS RESTRINGIDOS O EN HORAS PROHIBIDAS POR LA AUTORIDAD COMPETENTE. ADEMAS, EL VEHICULO SERA INMOVILIZADO</t>
  </si>
  <si>
    <t>C15-CONDUCIR UN VEHICULO, PARTICULAR O DE SERVICIO PUBLICO, EXCEDIENDO LA CAPACIDAD AUTORIZADA EN LA LICENCIA DE TRANSITO O TARJETA DE OPERACION</t>
  </si>
  <si>
    <t>C16</t>
  </si>
  <si>
    <t>C16-CONDUCIR UN VEHICULO ESCOLAR SIN EL PERMISO RESPECTIVO O LOS DISTINTIVOS REGLAMENTARIOS</t>
  </si>
  <si>
    <t>C17</t>
  </si>
  <si>
    <t>C17-CIRCULAR CON COMBINACIONES DE VEHICULOS DE DOS (2) O MAS UNIDADES REMOLCADAS, SIN AUTORIZACION ESPECIAL DE AUTORIDAD COMPETENTE</t>
  </si>
  <si>
    <t>C18-CONDUCIR UN VEHICULO AUTORIZADO PARA PRESTAR SERVICIO PUBLICO CON EL TAXIMETRO DAÑADO, CON LOS SELLOS ROTOS O ETIQUETAS ADHESIVAS CON CALIBRACION VENCIDA O ADULTERADAS O CUANDO SE CAREZCA DE EL, O</t>
  </si>
  <si>
    <t>C19-DEJAR O RECOGER PASAJEROS EN SITIOS DISTINTOS DE LOS DEMARCADOS POR LAS AUTORIDADES</t>
  </si>
  <si>
    <t>C20-CONDUCIR UN VEHICULO DE CARGA EN QUE SE TRANSPORTE MATERIALES DE CONSTRUCCION O A GRANEL SIN LAS MEDIDAS DE PROTECCION, HIGIENE Y SEGURIDAD ORDENADAS. ADEMAS EL VEHICULO SERA INMOVILIZADO</t>
  </si>
  <si>
    <t>C21</t>
  </si>
  <si>
    <t>C21-NO ASEGURAR LA CARGA PARA EVITAR QUE SE CAIGAN EN LA VIA LAS COSAS TRANSPORTADAS. ADEMAS, SE INMOVILIZARA EL VEHICULO HASTA TANTO SE REMEDIE LA SITUACION</t>
  </si>
  <si>
    <t>C22-TRANSPORTAR CARGA DE DIMENSIONES SUPERIORES A LAS AUTORIZADAS SIN CUMPLIR CON LOS REQUISITOS EXIGIDOS. ADEMAS, EL VEHICULO SERA INMOVILIZADO HASTA QUE SE REMEDIE DICHA SITUACION</t>
  </si>
  <si>
    <t>C23-IMPARTIR EN VIAS PUBLICAS AL PUBLICO ENSEÑANZA PRACTICA PARA CONDUCIR, SIN ESTAR AUTORIZADO PARA ELLO</t>
  </si>
  <si>
    <t>C24-CONDUCIR MOTOCICLETA SIN OBSERVAR LAS NORMAS ESTABLECIDAS EN EL CODIGO NACIONAL DE TRANSITO TERRESTRE</t>
  </si>
  <si>
    <t>C25</t>
  </si>
  <si>
    <t>C25-TRANSITAR, CUANDO HUBIERE MAS DE UN CARRIL, POR EL CARRIL IZQUIERDO DE LA VIA A VELOCIDAD QUE ENTORPEZCAEL TRANSITODE LOS DEMAS VEHICULOS</t>
  </si>
  <si>
    <t>C26</t>
  </si>
  <si>
    <t>C26-TRANSITAR EN VEHICULOS DE 3.5 O MAS TONELADAS POR EL CARRIL IZQUIERDO DE LA VIA CUANDO HUBIERE MAS DE UN CARRIL</t>
  </si>
  <si>
    <r>
      <t>$414.058</t>
    </r>
    <r>
      <rPr>
        <sz val="8"/>
        <color rgb="FF333333"/>
        <rFont val="Verdana"/>
        <family val="2"/>
      </rPr>
      <t> </t>
    </r>
  </si>
  <si>
    <t>C27</t>
  </si>
  <si>
    <t>C27-CONDUCIR UN VEHICULO CUYA CARGA O PASAJEROS OBSTRUYAN LA VISIBILIDAD DEL CONDUCTOR HACIA EL FRENTE, ATRAS O COSTADOS, O IMPIDAN EL CONTROL SOBRE EL SISTEMA DE DIRECCION, FRENOS O SEGURIDAD</t>
  </si>
  <si>
    <t>C28</t>
  </si>
  <si>
    <t>C28-HACER USO DE DISPOSITIVOS PROPIOS DE VEHICULOS DE EMERGENCIA, POR PARTE DE CONDUCTORES DE OTRO TIPO DE VEHICULOS</t>
  </si>
  <si>
    <t>C29-CONDUCIR UN VEHICULO A VELOCIDAD SUPERIOR A LA MAXIMA PERMITIDA</t>
  </si>
  <si>
    <t>C30</t>
  </si>
  <si>
    <t>C30-NO ATENDER UNA SEÑAL DE CEDA EL PASO</t>
  </si>
  <si>
    <t>C31-NO ACATAR LAS SEÑALES O REQUERIMIENTOS IMPARTIDOS POR LOS AGENTES DE TRANSITO</t>
  </si>
  <si>
    <t>C32-NO RESPETAR EL PASO DE PEATONES QUE CRUZAN UNA VIA EN SITIO PERMITIDO PARA ELLOS O NO DARLES LA PRELACION EN LAS FRANJAS PARA ELLO ESTABLECIDAS</t>
  </si>
  <si>
    <t>C33-PONER UN VEHICULO EN MARCHA SIN LAS PRECAUCIONES PARA EVITAR CHOQUES</t>
  </si>
  <si>
    <t>C34-REPARAR UN VEHICULO EN LAS VIAS PUBLICAS, PARQUE O ACERA, O HACERLO EN CASO DE EMERGENCIA, SIN ATENDER EL PROCEDIMIENTO SEÑALADO EN EL CODIGO NACIONAL DE TRANSITO TERRESTRE</t>
  </si>
  <si>
    <t>C35-NO REALIZAR LA REVISION TECNICO-MECANICA EN EL PLAZO LEGAL ESTABLECIDO O CUANDO EL VEHICULO NO SE ENCUENTRE EN ADECUADAS CONDICIONES TECNICO-MECANICAS O DE EMISION DE GASES, AUN CUANDO PORTE LOS C</t>
  </si>
  <si>
    <t>C36</t>
  </si>
  <si>
    <t>C36-TRANSPORTAR CARGA EN CONTENEDORES SIN LOS DISPOSITIVOS ESPECIALES DE SUJECION. EL VEHICULO SERA INMOVILIZADO</t>
  </si>
  <si>
    <t>C37-TRANSPORTAR PASAJEROS EN EL PLATON DE UNA CAMIONETA PICKUP O EN LA PLATAFORMA DE UN VEHICULO DE CARGA, TRATESE DE FURGON O PLATAFORMA DE ESTACAS</t>
  </si>
  <si>
    <t>C38-USAR SISTEMAS MOVILES DE COMUNICACION O TELEFONOS INSTALADOS EN LOS VEHICULOS AL MOMENTO DE CONDUCIR, EXCEPTUANDO SI ESTOS SON UTILIZADOS CON ACCESORIOS O EQUIPOS AUXILIARES QUE PERMITAN TENER LAS</t>
  </si>
  <si>
    <t>D1-GUIAR UN VEHICULO SIN HABER OBTENIDO LA LICENCIA DE CONDUCCION CORRESPONDIENTE</t>
  </si>
  <si>
    <t>$828.116   </t>
  </si>
  <si>
    <t>D2-CONDUCIR SIN PORTAR LOS SEGUROS ORDENADOS POR LA LEY. ADEMAS, EL VEHICULO SERA INMOVILIZADO</t>
  </si>
  <si>
    <r>
      <t>$</t>
    </r>
    <r>
      <rPr>
        <b/>
        <sz val="8"/>
        <color rgb="FFC60000"/>
        <rFont val="Verdana"/>
        <family val="2"/>
      </rPr>
      <t>828.116   </t>
    </r>
  </si>
  <si>
    <t>D3-TRANSITAR EN SENTIDO CONTRARIO AL ESTIPULADO PARA LA VIA, CALZADA O CARRIL</t>
  </si>
  <si>
    <t>D4-NO DETENERSE ANTE UNA LUZ ROJA O AMARILLA DE SEMAFOR, UNA SEÑAL DE "PARE" O UN SEMAFORO INTERMITENTE EN ROJO</t>
  </si>
  <si>
    <t>D5-CONDUCIR UN VEHICULOS SOBRE ACERAS, PLAZAS, VIAS PEATONALES, SEPARADORES, BERMAS, DEMARCACIONES DE CANALIZACION, ZONAS VERDES O VIAS ESPECIALES PARA VEHICULOS NO MOTORIZADOS</t>
  </si>
  <si>
    <t>D6-ADELANTAR A OTRO VEHICULO EN BERMA, TUNEL, PUENTE, CURVA, PASOS A NIVEL Y CRUCES NO REGULADOS O AL APROXIMARSE A LA CIMA DE UNA CUESTA</t>
  </si>
  <si>
    <t>D7-CONDUCIR REALIZANDO MANIOBRAS ALTAMENTE PELIGROSAS E IRRESPONSABLES QUE PONGAN EN PELIGRO A LAS PERSONAS O LAS COSAS</t>
  </si>
  <si>
    <t>D8-CONDUCIR UN VEHICULO SIN LUCES O SIN LOS DISPOSITIVOS LUMINOSOS DE POSICION, DIRECCIONALES O DE FRENO, O CON ALGUNA DE ELLAS DAÑADA, EN LAS HORAS O CIRCUNSTANCIAS EN QUE LO EXIGE ESTE CODIGO</t>
  </si>
  <si>
    <t>D09</t>
  </si>
  <si>
    <t>D9-NO PERMITIR EL PASO DE LOS VEHICULOS DE EMERGENCIA</t>
  </si>
  <si>
    <r>
      <t>$</t>
    </r>
    <r>
      <rPr>
        <b/>
        <sz val="8"/>
        <color rgb="FF333333"/>
        <rFont val="Verdana"/>
        <family val="2"/>
      </rPr>
      <t>828.116   </t>
    </r>
  </si>
  <si>
    <t>D10</t>
  </si>
  <si>
    <t>D10-CONDUCIR UN VEHICULO PARA TRANSPORTE ESCOLAR CON EXCESO DE VELOCIDAD</t>
  </si>
  <si>
    <t>D11</t>
  </si>
  <si>
    <t>D11-PERMITIR EL SERVICIO PUBLICO DE PASAJEROS QUE NO TENGA LAS SALIDAS DE EMERGENCIA EXIGIDAS. EN ESTE CASO LA MULTA SE IMPONDRA SOLIDARIAMENTE A LA EMPRESA A LA CUAL ESTA AFILIADO Y AL PROPIETARIO</t>
  </si>
  <si>
    <t>D12-CONDUCIR UN VEHICULO QUE, SIN LA DEBIDA AUTORIZACION, SE DESTINE A UN SERVICIO DIFERENTE DE AQUEL PARA EL CUAL TIENE LA LICENCIA DE TRANSITO</t>
  </si>
  <si>
    <t>D13</t>
  </si>
  <si>
    <t>D13-EN CASO DE TRANSPORTAR CARGA CON PESO SUPERIOR AL AUTORIZADO EL VEHICULO SERA INMOVILIZADO Y EL EXCESO DEBERA SER TRANSBORDADO</t>
  </si>
  <si>
    <t>D14</t>
  </si>
  <si>
    <t>D14-LAS AUTORIDADES DE TRANSITO ORDENARAN LA INMOVILIZACION INMEDIATA DE LOS VEHICULOS QUE USEN PARA SU MOVILIZACION COMBUSTIBLES NO REGULADOS COMO GAS PROPANO U OTROS QUE PONGAN EN PELIGRO LA VIDA DE</t>
  </si>
  <si>
    <t>D15-CAMBIO DEL RECORRIDO O TRAZADO DE LA RUTA PARA VEHICULO DE SERVICIO PUBLICO DE PASAJEROS, AUTORIZADO POR EL ORGANISMO DE TRANSITO CORRESPONDIENTE</t>
  </si>
  <si>
    <t>D17</t>
  </si>
  <si>
    <t>D17-INFRACCION A LA NORMA DE EMISION CONTAMINANTE O DE GENERACION DE RUIDO POR AUTOMOTORES</t>
  </si>
  <si>
    <t>E01</t>
  </si>
  <si>
    <t>E1-PROVEER COMBUSTIBLE A VEHICULOS DE SERVICIO PUBLICO CON PASAJEROS A BORDO. ADICIONALMENTE, DEBERA SER SUSPENDIDA LA LICENCIA DE CONDUCCION POR UN TERMINO DE SEIS (6) MESES</t>
  </si>
  <si>
    <t>E02</t>
  </si>
  <si>
    <t>E2-NEGARSE A PRESTAR EL SERVICIO PUBLICO SIN CAUSA JUSTIFICADA. SI COMO CONSECUENCIA DE LA NO PRESTACION DEL SERVICIO SE OCASIONA ALTERACION DEL ORDEN PUBLICO, SE SUSPENDERA LA LICENCIA DE CONDUCCION</t>
  </si>
  <si>
    <t>E04</t>
  </si>
  <si>
    <t>E4-TRANSPORTAR EN EL MISMO VEHICULO Y AL MISMO TIEMPO PERSONAS Y SUSTANCIAS PELIGROSAS COMO EXPLOSIVOS, TOXICOS, RADIOACTIVOS, COMBUSTIBLES NO AUTORIZADOS ETC.</t>
  </si>
  <si>
    <t>F01</t>
  </si>
  <si>
    <t>F01-INVADIR LA ZONA DESTINADA AL TRANSITO DE VEHICULOS, TRANSITAR EN ESTA EN PATINES, MONOPATINES, PATINETAS O SIMILARES</t>
  </si>
  <si>
    <t>F02</t>
  </si>
  <si>
    <t>F02-LLEVAR, SIN LAS DEBIDAS PRECAUCIONES ELEMENTOS QUE PUEDAN OBSTACULIZAR O AFECTAR EL TRANSITO</t>
  </si>
  <si>
    <t>F03</t>
  </si>
  <si>
    <t>F03-CRUZAR POR SITIOS NO PERMITIDOS O TRANSITAR SOBRE EL GUARDAVIAS DEL FERROCARRIL</t>
  </si>
  <si>
    <t>F04</t>
  </si>
  <si>
    <t>F04-COLOCARSE DELANTE O DETRAS DE UN VEHICULO QUE TENGA EL MOTOR ENCENDIDO</t>
  </si>
  <si>
    <t>F05</t>
  </si>
  <si>
    <t>F05-REMOLCARSE DE VEHICULOS EN MOVIMIENTO</t>
  </si>
  <si>
    <t>F06-ACTUAR DE MANERA QUE PONGA EN PELIGRO SU INTEGRIDAD FISICA</t>
  </si>
  <si>
    <t>F07-CRUZAR LA VIA ATRQAVESANDO EL TRAFICO VEHICULAR EN LUGARES EN DONDE EXISTEN PASOS PEATONALES</t>
  </si>
  <si>
    <t>F08</t>
  </si>
  <si>
    <t>F08-OCUPAR LA ZONA DE SEGURIDAD Y PROTECCION DE LA VIA FERREA, LA CUAL SE ESTABLECE A UNA DISTANCIA NO MENOR DE DOCE (12) METROS A LADOS Y LADO DEL EJE DE LA VIA FERREA</t>
  </si>
  <si>
    <t>F09</t>
  </si>
  <si>
    <t>F09-SUBIRSE O BAJARSE DE LOS VEHICULOS, ESTANDO ESTOS EN MOVIMIENT, CUALQUIERA QUE SEA LA OPERACION O MANIOBRA QUE ESTEN REALIZANDO</t>
  </si>
  <si>
    <t>F10</t>
  </si>
  <si>
    <t>F10-TRANSITAR POR LOS TUNELS, PUENTES Y VIADUCTOS DE LAS VIAS FERREAS</t>
  </si>
  <si>
    <t>F11</t>
  </si>
  <si>
    <t>F11-EN RELACION CON EL STTMP, ESTOS NO DEBEN OCUPAR LA ZONA DE SEGURIDAD Y CORREDORES DE TRANSITO DE LOS VEHICULOS DEL STTMP, FUERA DE LOS LUGARES EXPRESAMENTE AUTORIZADOS Y HABILITADOS PARA ELLO</t>
  </si>
  <si>
    <t>F12</t>
  </si>
  <si>
    <t>F12-DENTRO DEL PERIMETRO URBANO, EL CRUCE DEBE HACERSE SOLO POR LAS ZONAS AUTORIZADAS COMO LOS PUENTES PEATONALES, LOS PASOS PEATONALES Y LAS BOCACALLES</t>
  </si>
  <si>
    <t>G01</t>
  </si>
  <si>
    <t>G01-EL PASAJERO QUE SEA SORPRENDIDO FUMANDO EN UN VEHICULO DE SERVICIO PUBLICO, SERA OBLIGADO A ABANDONAR EL AUTOMOTOR Y DEBERA ASISTIR A UN CURSO DE SEGURIDAD VIAL</t>
  </si>
  <si>
    <t>G02-LOS PEATONES Y CICLISTAS QUE NO CUMPLAN CON LAS DISPOSICIONES DE ESTE CODIGO, SERAN AMONESTADOS POR LA AUTORIDAD DE TRANSITO COMPETENTE Y DEBERAN ASISTIR A UN CURSO FORMATIVO DICTADO POR LAS AUTO</t>
  </si>
  <si>
    <t>H01</t>
  </si>
  <si>
    <t>H01-CIRCULAR PORTANDO DEFENSAS RIGIDAS DIFERNETES DE LAS INSTALADAS ORIGINALMENTE POR EL FABRICANTE. ADEMAS EL VEHICULO SERA INMOVILIZADO PREVENTIVAMENTE HASTA QUE SEAN RETIRADAS</t>
  </si>
  <si>
    <t>H02-EL CONDUCTOR QUE NO PORTE LA LICENCIA DE TRANSITO, ADEMAS EL VEHICULO SERA INMOVILIZADO</t>
  </si>
  <si>
    <t>H03-EL CONDUCTOR, PASAJERO O PEATON, QUE OBSTACULICE, PERJUDIQUE O PONGA EN RIESGO A LAS DEMAS PERSONAS O QUE NO CUMPLA LAS NORMAS Y SEÑALES DE TRANSITO QUE LE SEAN APLICABLES O NO OBEDEZCA LAS INDICA</t>
  </si>
  <si>
    <t>H04-EL CONDUCTOR QUE NO RESPETE LOS DERECHOS E INTEGRIDAD DE LOS PEATONES</t>
  </si>
  <si>
    <t>H05</t>
  </si>
  <si>
    <t>H05-EL CONDUCTOR QUE NO RESPETE LA PRELACION DE PASO EN INTERSECCIONES O GIROS O SEGUN LA CLASIFICACION DE LAS VIAS</t>
  </si>
  <si>
    <t>H06</t>
  </si>
  <si>
    <t>H06-EL CONDUCTOR QUE NO TOME LAS MEDIDAS NECESARIAS PARA EVITAR EL MOVIMIENTO DE VEHICULOS ESTACIONADOS. EN VEHICULO DE TRACCION ANIMAL NO BLOQUEAR LAS RUEDAS PARA EVITAR SU MOVIMIENTO</t>
  </si>
  <si>
    <t>H07</t>
  </si>
  <si>
    <t>H07-EL CONDUCTOR QUE LLEVE PASAJEROS EN LA PARTE EXTERIOR DEL VEHICULO, FUERA DE LA CABINA O EN LOS ESTRIBOS DE LOS MISMOS ADEMAS EL VEHICULO SERA INMOVILIZADO PREVENTIVAMENTE HASTA QUE SE SUBSANE DIC</t>
  </si>
  <si>
    <t>H08</t>
  </si>
  <si>
    <t>H08-EL CONDUCTOR QUE PORTE LUCES EXPLORADORAS EN LA PARTE POSTERIOR DEL VEHICULO. ADEMAS EL VEHICULO SERA INMOVILIZADO PREVENTIVAMENTE HASTA QUE SEAN RETIRADAS</t>
  </si>
  <si>
    <t>H09</t>
  </si>
  <si>
    <t>H09-EL PASAJERO QUE PROFIERA EXPRESIONES INJURIOSAS O GROSERAS, PROMUEVA RIÑAS O CAUSE CUALQUIER MOLESTIA A LOS DEMAS PASAJEROS, ADEMAS LA ORDEN DE ABANDONAR EL VEHICULO, SIN PERJUICIO DE LAS SANCIONE</t>
  </si>
  <si>
    <t>H10-LOS CONDUCTORES DE VEHICULOS NO AUTOMOTORES QUE INCURRAN EN LAS SIGUIENTES INFRACCIONES.</t>
  </si>
  <si>
    <t>H11</t>
  </si>
  <si>
    <t>H11-VIAJAR LOS MENORES DE DOS (2) AÑOS SOLOS EN EL ASIENTO POSTERIOR SIN HACER USO DE UNA SILLA QUE GARANTICE SU SEGURIDAD Y QUE PERMITA SU FIJACIÓN A EL, SIEMPRE Y CUANDO EL MENOR VIAJE UNICAMENTE EN</t>
  </si>
  <si>
    <t>H12</t>
  </si>
  <si>
    <t>H12-TRANSITAR EN VEHICULOS DE ALTO TONELAJE POR LAS VIAS DE SITIOS QUE ESTEN DECLARADOS O SE DECLAREN COMO MONUMENTOS DE CONSERVACION HISTORICA</t>
  </si>
  <si>
    <t>H13-LAS DEMAS CONDUCTAS QUE CONSTITUYAN INFRACCION A LAS NORMAS DE TRANSITO Y QUE NO SE ENCUENTRES DESCRITAS EN ESTE ACTO ADMINISTRATIVO</t>
  </si>
  <si>
    <t>I01-EL CONDUCTOR QUE SEA SORPRENDIDO FUMANDO MIENTRAS CONDUCE, DARA LUGAR A LA IMPOSICION DE DIEZ (10) SALARIOS MINIMOS LEGALES DIARIOS VIGENTES. SI SE TRATARE DE UN CONDUCTOR DE SERVICIO PUBLICO, AD</t>
  </si>
  <si>
    <t>I02</t>
  </si>
  <si>
    <t>I02-QUIEN INCUMPLA LA OBLIGACIÓN CONSAGRADA EN EL ARTICULO 21 DE ESTE CODIGO Y SE LE COMPRUEBE QUE EN CASO DE UN ACCIDENTE LA DEFICIENCIA DE CARACTER ORGANICO O FUNCIONAL FUE SU CAUSA, EL CONDUCTOR S</t>
  </si>
  <si>
    <t>J01</t>
  </si>
  <si>
    <t>J01-EL ARTICULAR U ORGANISMO ESTATAL QUE DAÑE, RETIRE O MODIFIQUE LAS SEÑALES U OTROS ELEMENTOS REGULADORES O INDICADORES DEL TRAFICO EN LAS CIUDADES, SERA SANCIONADO CON MULTA EQUIVALENTE A TRES (3)</t>
  </si>
  <si>
    <r>
      <t> </t>
    </r>
    <r>
      <rPr>
        <b/>
        <sz val="8"/>
        <color rgb="FF333333"/>
        <rFont val="Verdana"/>
        <family val="2"/>
      </rPr>
      <t>$82.809</t>
    </r>
  </si>
  <si>
    <t>J02</t>
  </si>
  <si>
    <t>J02-EN CASO DE INMOVILIZACION DE VEHICULOS DE SERVICIO PUBLICO, EL INCUMPLIMIENTO DEL COMPROMISO SUSCRITO POR EL PROPIETARIO O INFRACTOR DE SUBSANAR LA FALTA EN UN PLAZO NO MAYOR A CINCO (5) DIAS, DA</t>
  </si>
  <si>
    <r>
      <t> </t>
    </r>
    <r>
      <rPr>
        <b/>
        <sz val="8"/>
        <color rgb="FF333333"/>
        <rFont val="Verdana"/>
        <family val="2"/>
      </rPr>
      <t>$552.060</t>
    </r>
  </si>
  <si>
    <t>J03</t>
  </si>
  <si>
    <t>J03-SERAN SANCIONADOS CON MULTA EQUIVALENE A MIL (1000) SALARIOS MINIMOS LEGALES DIARIOS VIGENTES POR CADA UNIDAD Y A LA CANCELACION DE SU REGISTRO, LAS ENSAMBLADORAS O FABRICANTES DE VEHICULOS, CARR</t>
  </si>
  <si>
    <t>J04</t>
  </si>
  <si>
    <t>J04-SERA SANCIONADO CON MULTA EQUIVALENTE A CIEN (100) SALARIOS MINIMOS LEGALES DIARIOS VIGENTES EL PROPIETARIO DE EXPENDIO QUE PROVEA DE COMBUSTIBLE A UN VEHICULO AUTOMOTOR DE SERVICIO PUBLICO CON EL</t>
  </si>
  <si>
    <r>
      <t> </t>
    </r>
    <r>
      <rPr>
        <b/>
        <sz val="8"/>
        <color rgb="FF333333"/>
        <rFont val="Verdana"/>
        <family val="2"/>
      </rPr>
      <t>$2.760.300</t>
    </r>
  </si>
  <si>
    <t>J05</t>
  </si>
  <si>
    <t>J05-EL PROPIETARIO O ADMINISTRADOR DEL PARQUEADERO AUTORIZADO PARA MATERIALIZAR LA INMOVILIZACIÓN DE UN VEHICULO QUE PERMITA SALIDA DE UN VEHICULO INMOVILIZADO POR INFRACCION A LAS NORMAS DE TRANSITO,</t>
  </si>
  <si>
    <r>
      <t> </t>
    </r>
    <r>
      <rPr>
        <b/>
        <sz val="8"/>
        <color rgb="FF333333"/>
        <rFont val="Verdana"/>
        <family val="2"/>
      </rPr>
      <t>$1.380.150</t>
    </r>
  </si>
  <si>
    <t>J06</t>
  </si>
  <si>
    <t>J06-EL PROPIETARIO O ADMINISTRADOR DEL PARQUEADERO AUTORIZADO QUE NO ENTREGUE LOS ELEMENTOS CONTENIDOS EN EL VEHICULO Y RELACIONADOS EN EL INVENTARIO, ASI COMO LAS CONDICIONES DEL ESTADO EXTERIOR DESC</t>
  </si>
  <si>
    <r>
      <t> </t>
    </r>
    <r>
      <rPr>
        <sz val="9"/>
        <color rgb="FF525253"/>
        <rFont val="Arial"/>
        <family val="2"/>
      </rPr>
      <t> </t>
    </r>
  </si>
  <si>
    <t>GRADO DE EMBRIAGUEZ</t>
  </si>
  <si>
    <t>REINCIDENCIA</t>
  </si>
  <si>
    <t>VALOR DE LA INFRACCIÓN</t>
  </si>
  <si>
    <t>DÍAS INMOVILIZADO </t>
  </si>
  <si>
    <t>SUSPENSIÓN  Y/O CANCELACIÓN LICENCIA DE CONDUCCIÓN </t>
  </si>
  <si>
    <t>Grado cero</t>
  </si>
  <si>
    <t>Primera vez</t>
  </si>
  <si>
    <t>1 año</t>
  </si>
  <si>
    <t>Segunda vez</t>
  </si>
  <si>
    <t>Tercera vez</t>
  </si>
  <si>
    <t>3 años</t>
  </si>
  <si>
    <t>Primer grado</t>
  </si>
  <si>
    <t>6 años</t>
  </si>
  <si>
    <t>Cancelación licencia</t>
  </si>
  <si>
    <t>Segundo grado</t>
  </si>
  <si>
    <t>5 años</t>
  </si>
  <si>
    <t>10 años</t>
  </si>
  <si>
    <t>Tercer grado</t>
  </si>
  <si>
    <r>
      <t>Cancelación licencia</t>
    </r>
    <r>
      <rPr>
        <sz val="11"/>
        <color rgb="FF000000"/>
        <rFont val="Calibri"/>
        <family val="2"/>
      </rPr>
      <t> </t>
    </r>
    <r>
      <rPr>
        <sz val="9"/>
        <color rgb="FF333333"/>
        <rFont val="Tahoma1"/>
      </rPr>
      <t> </t>
    </r>
  </si>
  <si>
    <t>Solo daños</t>
  </si>
  <si>
    <t>Lesionados</t>
  </si>
  <si>
    <t>Muertes</t>
  </si>
  <si>
    <t>Genova</t>
  </si>
  <si>
    <t>OBJETIVO MEDICIÓN</t>
  </si>
  <si>
    <t>NOMBRE INDICADOR</t>
  </si>
  <si>
    <t>FÓRMULA INDICADOR</t>
  </si>
  <si>
    <t>UNIDAD DE MEDIDA</t>
  </si>
  <si>
    <t>NIVEL INDICADOR</t>
  </si>
  <si>
    <t>MACROPROCESO</t>
  </si>
  <si>
    <t>TIPO INDICADOR</t>
  </si>
  <si>
    <t>FUENTE INFORMACIÓN</t>
  </si>
  <si>
    <t>USUARIO</t>
  </si>
  <si>
    <t>RESPONSABLE MEDICIÓN</t>
  </si>
  <si>
    <t>PERIODO MEDICIÓN</t>
  </si>
  <si>
    <t>RESPONSABLE ANÁLISIS</t>
  </si>
  <si>
    <t>FRECUENCIA ANÁLISIS</t>
  </si>
  <si>
    <t>META</t>
  </si>
  <si>
    <t>LINEA BASE</t>
  </si>
  <si>
    <t>RANGOS DE GESTIÓN</t>
  </si>
  <si>
    <t>CLASIFICACIÓN</t>
  </si>
  <si>
    <t>Medir la eficiencia en la aención al cliente y la labor de mercadeo</t>
  </si>
  <si>
    <t>Matrículas</t>
  </si>
  <si>
    <t>No. matrículas vigencia / No. Matrículas vigencia anterior</t>
  </si>
  <si>
    <t>Operativo</t>
  </si>
  <si>
    <t>ADMINISTRACIÓN REGISTRO NACIONAL DE AUTOMOTORES Y CONDUCTORES</t>
  </si>
  <si>
    <t>MISIONAL</t>
  </si>
  <si>
    <t>Director General</t>
  </si>
  <si>
    <t>Auxiliar(es) Administrativo Matrículas</t>
  </si>
  <si>
    <t>Mensual</t>
  </si>
  <si>
    <t>P.U. Área Técnica de Vigilancia, Control del Tránsito y Registros</t>
  </si>
  <si>
    <t>Incrementar en un 10% las matrículas respecto la vigencia anterior</t>
  </si>
  <si>
    <t>&gt;110%= Excelente; 100%-110% Aceptable; Menos de 100% Deficiente</t>
  </si>
  <si>
    <t xml:space="preserve"> GESTIÓN</t>
  </si>
  <si>
    <t>Medir la eficiencia en la prestacion del servicio de trámites.</t>
  </si>
  <si>
    <t>Trámites</t>
  </si>
  <si>
    <t>No. trámites vigencia / No. Trámites vigencia anterior</t>
  </si>
  <si>
    <t>Auxiliar(es) Administrativo Trámites</t>
  </si>
  <si>
    <t>Incrementar en un 5% los trámites respecto la vigencia anterior</t>
  </si>
  <si>
    <t>&gt;105%= Excelente; 100%-105% Aceptable; Menos de 100% Deficiente</t>
  </si>
  <si>
    <t>Conocer el % de incremento de usuarios del CEA de la Entidad.</t>
  </si>
  <si>
    <t>Incremento usuarios CEA</t>
  </si>
  <si>
    <t>No. usuarios periodo / No. Usuarios periodo anterior</t>
  </si>
  <si>
    <t>Funcional</t>
  </si>
  <si>
    <t>C.E.A. I.D.T.Q.</t>
  </si>
  <si>
    <t>P.U. Área Técnica, Vigilancia, Control Tránsito y Registros</t>
  </si>
  <si>
    <t>Técnico Área Técnica (CEA)</t>
  </si>
  <si>
    <t>Incrementar el número de usuarios del CEA del I.D.T.Q. en un 20%</t>
  </si>
  <si>
    <t>120%= Excelente; 110% - 119% Aceptable; Menos de 110% Deficiente</t>
  </si>
  <si>
    <t>GESTIÓN</t>
  </si>
  <si>
    <t>Conocer la calidad de la formación teórica y práctica en el CEA</t>
  </si>
  <si>
    <t>Planes mejoramiento estudiantes</t>
  </si>
  <si>
    <t>No. Estudiantes con planes mejoramiento semestre / No. Estudiantes matriculados semestre</t>
  </si>
  <si>
    <t>EFECTIVIDAD</t>
  </si>
  <si>
    <t>Semestral</t>
  </si>
  <si>
    <t>Registrar bajo porcentaje de estudiantes con planes de mejoramiento, 5%</t>
  </si>
  <si>
    <t>No existe</t>
  </si>
  <si>
    <t>0%-5%= Excelente; 6-10% Aceptable; Más de 10% Deficiente</t>
  </si>
  <si>
    <t>Medir la eficacia de las ACPM planteadas en el CEA</t>
  </si>
  <si>
    <t>ACPM CEA</t>
  </si>
  <si>
    <t>No. acciones correctivas y preventivas cerradas vigencia / Total acciones correctivas y preventivas documentadas vigencia</t>
  </si>
  <si>
    <t>Representante Alta Dirección</t>
  </si>
  <si>
    <t>Cerrar como mínimo el 80% de las ACPM evidenciadas en el año</t>
  </si>
  <si>
    <t>90-100%= Excelente; 80-89% Aceptable; Menos de 80% Deficiente</t>
  </si>
  <si>
    <t>Medir el grado de satisfacción de los clientes del CEA con las clases prácticas</t>
  </si>
  <si>
    <t>Satisfacción clientes clases prácticas CEA</t>
  </si>
  <si>
    <t>No. Clientes clases prácticas satisfechos / No. Encuestados</t>
  </si>
  <si>
    <t>Técnico Apoyo Gerencial y Gestión de la Calidad</t>
  </si>
  <si>
    <t>Superior al 90%</t>
  </si>
  <si>
    <t>90-100%= Excelente; 85-89% Aceptable;  Menos de 85% Deficiente</t>
  </si>
  <si>
    <t>Medir los resultados de los instructores</t>
  </si>
  <si>
    <t>Evaluación desempeño instructores</t>
  </si>
  <si>
    <t>No. instructores con evaluacion de compromisos anual superior 80% / Total instructores de planta</t>
  </si>
  <si>
    <t>Superior al 80%</t>
  </si>
  <si>
    <t>80-100%= Excelente; 70-79% Aceptable;  Menos de 70% Deficiente</t>
  </si>
  <si>
    <t>Medir el comportamiento de la accidentalidad de la Entidad respecto la vigencia anterior</t>
  </si>
  <si>
    <t>Atención accidentalidad</t>
  </si>
  <si>
    <t>No. Accidentes atendidos  / No. Accidentes vigencia anterior</t>
  </si>
  <si>
    <t>EDUCACIÓN VIAL, DIRECCION, ORGANIZACIÓN, VIGILANCIA Y CONTROL TRÁNSITO</t>
  </si>
  <si>
    <t>ÁREA TÉCNICA DE VIGILANCIA, CONTROL TRÁNSITO Y REGISTROS</t>
  </si>
  <si>
    <t>Medir el cumplimiento de la programación de operativos educativos.</t>
  </si>
  <si>
    <t>Operativos educativos</t>
  </si>
  <si>
    <t>Operativos educativos realizados / No. operativos educativos programados</t>
  </si>
  <si>
    <t>P.U. ÁREA TÉCNICA DE VIGILANCIA, CONTROL TRÁNSITO Y REGISTROS</t>
  </si>
  <si>
    <t>Agente de Tránsito encargado del servicio social</t>
  </si>
  <si>
    <t>100%= Excelente; 90% - 99% Aceptable; Menos de 90% Deficiente</t>
  </si>
  <si>
    <t>Medir el cumplimiento de las campañas educativasprogramadas.</t>
  </si>
  <si>
    <t>Campañas educativas en tránsito</t>
  </si>
  <si>
    <t>No. campañas educativas realizadas / No. Campañas educativas programadas</t>
  </si>
  <si>
    <t>Medir la pertinencia en la atención de PQR</t>
  </si>
  <si>
    <t>Quejas y reclamos</t>
  </si>
  <si>
    <t>No. Quejas, reclamos o sugerencias tramitadas / No. quejas, reclamos o sugerencias radicadas.</t>
  </si>
  <si>
    <t>GESTIÓN ADMINISTRATIVA Y FINANCIERA</t>
  </si>
  <si>
    <t>APOYO</t>
  </si>
  <si>
    <t>SUBDIRECCIÓN ADMINISTRATIVA Y FINANCIERA</t>
  </si>
  <si>
    <t>Subdirector Administrativo y Financiero</t>
  </si>
  <si>
    <t>Trimestral</t>
  </si>
  <si>
    <t>100%= Excelente;  Menos de 100% Deficiente</t>
  </si>
  <si>
    <t>Medir la oportunidad en el cumplimiento de los informes financieros</t>
  </si>
  <si>
    <t>Información financiera</t>
  </si>
  <si>
    <t>No. Informes presentados oportunamente / No. informes requeridos</t>
  </si>
  <si>
    <t>Subdirección Administrativa y Financiera</t>
  </si>
  <si>
    <t>100%= Excelente; Menos de 100% Deficiente</t>
  </si>
  <si>
    <t>Medir el cumplimiento del programa de mantenimiento preventivo.</t>
  </si>
  <si>
    <t>Mantenimiento preventivo y roporte de equipos de cómputo</t>
  </si>
  <si>
    <t>Total reportes de mantenimiento preventivo ejecutados / Total reportes programados</t>
  </si>
  <si>
    <t>P.U. SISTEMAS</t>
  </si>
  <si>
    <t>P.U. Sistemas</t>
  </si>
  <si>
    <t>P.U. de Sistemas</t>
  </si>
  <si>
    <t>Medir la calidad y oportunidad en la realizacion de las copias.</t>
  </si>
  <si>
    <t>Administración del back up</t>
  </si>
  <si>
    <t>Total copias realizadas correctamente / Total copias proyectadas</t>
  </si>
  <si>
    <t>Semesetral</t>
  </si>
  <si>
    <t>Medir la seguridad de los equipos de la Entidad.</t>
  </si>
  <si>
    <t>Equipos vacunados</t>
  </si>
  <si>
    <t>Ttoal equipos vacunados / Total equipos existentes</t>
  </si>
  <si>
    <t>Medir el cumplimiento de la programación de los inventarios</t>
  </si>
  <si>
    <t>Inventarios actualizados</t>
  </si>
  <si>
    <t>Inventarios realizados / Inventarios programados</t>
  </si>
  <si>
    <t>TÉCNICO APOYO LOGÍSTICO</t>
  </si>
  <si>
    <t>Técnico Apoyo Logístico</t>
  </si>
  <si>
    <t>Medir el cumplimiento de la programación del plan de compras.</t>
  </si>
  <si>
    <t>Plan de Compras</t>
  </si>
  <si>
    <t>Plan de compras presentado y aprobado / Plan de compras programado</t>
  </si>
  <si>
    <t>Medir la calidad en la organización documental de la Entidad.</t>
  </si>
  <si>
    <t>Archivos de gestión</t>
  </si>
  <si>
    <t>No. Archivos de gestión organizados conforme a la Ley / No. Archivos de gestión programados para organizar</t>
  </si>
  <si>
    <t>Medir la eficiencia en el manejo de recursos de la Entidad.</t>
  </si>
  <si>
    <t>Cuentas por pagar</t>
  </si>
  <si>
    <t>Vr. Cuentas por pagar constituidas cierre de c/vigencia / Vr. Cuentas pagadas en el periodo</t>
  </si>
  <si>
    <t>Tesorería</t>
  </si>
  <si>
    <t>Tesorero</t>
  </si>
  <si>
    <t>Medir la cobertura de la sensibilización en cultura de autocontrol</t>
  </si>
  <si>
    <t>Cobertura sensibilización cultura autocontrol</t>
  </si>
  <si>
    <t>No. funcionarios sensibilizados / No. Funcionarios Entidad</t>
  </si>
  <si>
    <t>GESTIÓN DE CALIDAD</t>
  </si>
  <si>
    <t>ESTRATÉGICO</t>
  </si>
  <si>
    <t>ASESOR DE CONTROL INTERNO</t>
  </si>
  <si>
    <t>Asesor de Control Interno</t>
  </si>
  <si>
    <t>Medir la calidad del servicio prestado</t>
  </si>
  <si>
    <t>Satisfacción general del cliente</t>
  </si>
  <si>
    <t>No. Clientes Satisfechos / No. Clientes encuestados</t>
  </si>
  <si>
    <t>TÉCNICO DE APOYO GERENCIAL Y GESTION DE LA CALIDAD</t>
  </si>
  <si>
    <t>Técnico de Apoyo Gerencial y Gestión de la Calidad</t>
  </si>
  <si>
    <t>Medir el cumplimiento del plan de auditorías</t>
  </si>
  <si>
    <t>Auditorías internas</t>
  </si>
  <si>
    <t>No. Auditorías internas realizadas /No. Auditorías planeadas</t>
  </si>
  <si>
    <t>REPRESENTANTE ALTA DIRECCIÓN MECI-CALIDAD y ASESOR CONTROL INTERNO</t>
  </si>
  <si>
    <t>Representante Alta Dirección MECI-Calidad y Asesor Control Interno</t>
  </si>
  <si>
    <t>Representante Alta Dirección MECI-CALIDAD y Asesor Control Interno</t>
  </si>
  <si>
    <t>Medir la eficacia en la sensibilización de la cultura de autocontrol.</t>
  </si>
  <si>
    <t>Sensibilización cultura autocontrol</t>
  </si>
  <si>
    <t>No. actividade realizadas / No. actividades programadas cultura autocontrol</t>
  </si>
  <si>
    <t>90%-100%= Excelente; 85%-89% Aceptable; Menos de 85% Deficiente</t>
  </si>
  <si>
    <t>Medir la cobertura del programa de bienestar social</t>
  </si>
  <si>
    <t>Bienestar social</t>
  </si>
  <si>
    <t>No. beneficiados programa de bienestar/Total servidores I.D.T.Q.</t>
  </si>
  <si>
    <t>GESTIÓN DEL TALENTO HUMANO</t>
  </si>
  <si>
    <t>COMITÉ DE BIENESTAR SOCIAL</t>
  </si>
  <si>
    <t>Comité de Bienestar Social</t>
  </si>
  <si>
    <t>Medir el cumplimiento del plan de bienestar</t>
  </si>
  <si>
    <t>Plan de bienestar</t>
  </si>
  <si>
    <t>No. activides P.B.ejecutadas / Actividades P.B. programadas</t>
  </si>
  <si>
    <t>Medir el cumplimiento del plan de capacitaciones</t>
  </si>
  <si>
    <t>Capacitación personal</t>
  </si>
  <si>
    <t>No. capacitaciones dictadas/capacitaciones programadas</t>
  </si>
  <si>
    <t>TALENTO HUMANO</t>
  </si>
  <si>
    <t>Medir la oportunidad en la expedición de historias laborales</t>
  </si>
  <si>
    <t>Historias laborales</t>
  </si>
  <si>
    <t>H. Laborales expedidas oportunamente/H. Laborales solicitadas</t>
  </si>
  <si>
    <t>Auxiliar Administrativo de Personal</t>
  </si>
  <si>
    <t>Auxiliar Administrativo y Financiero</t>
  </si>
  <si>
    <t>Medir la oportunidad en la expedición de certificaciones laborales</t>
  </si>
  <si>
    <t>Certificaciones laborales</t>
  </si>
  <si>
    <t>Certificaciones laborales expedidas oportunamente/Certificaciones laborales solicitadas</t>
  </si>
  <si>
    <t>Mide la calidad en el archivo de las hojas de vida</t>
  </si>
  <si>
    <t>Hojas de vida</t>
  </si>
  <si>
    <t>Hojas de vida archivadas Ley 594/Hojas de vida servidores públicos</t>
  </si>
  <si>
    <t>Mide el cumplimiento de requisitos legales al vincular personal</t>
  </si>
  <si>
    <t>Vinculación personal</t>
  </si>
  <si>
    <t>Personal vinculado vigencia con cumplimiento requisitos/personal vinculado vigencia</t>
  </si>
  <si>
    <t>Mide el cumplimiento del programa de inducción</t>
  </si>
  <si>
    <t>Inducción</t>
  </si>
  <si>
    <t>No. personas inducción vigencia/No. personas vinculadas vigencia</t>
  </si>
  <si>
    <t>Auxiliar Administrativo Personal</t>
  </si>
  <si>
    <t>Mide el cumplimiento del programa de reinducción</t>
  </si>
  <si>
    <t>Reinducción</t>
  </si>
  <si>
    <t>No. personas Reinducción/No. personas Entidad</t>
  </si>
  <si>
    <t>&gt;35%= Excelente; 25%-34% Aceptable; Menos de 25% Deficiente</t>
  </si>
  <si>
    <t>Mide el cumplimiento del programa COPASO</t>
  </si>
  <si>
    <t>COPASO</t>
  </si>
  <si>
    <t>No. actividades realizadas COPASO/No. Actividades programadas COPASO</t>
  </si>
  <si>
    <t>COMITÉ PARITARIO SALUD OCUPACIONAL</t>
  </si>
  <si>
    <t>Comité Paritario Salud Ocupacional</t>
  </si>
  <si>
    <t>Mide la oportunidad en las evaluaciones de desempeño</t>
  </si>
  <si>
    <t>Evaluación de desempeño</t>
  </si>
  <si>
    <t>No. evaluaciones desempeño vigencia/No. Servidores que deben ser evaluados</t>
  </si>
  <si>
    <t>LÍDER RESPONSABLE  EVALUACIÓN</t>
  </si>
  <si>
    <t>Líder responsable evaluación</t>
  </si>
  <si>
    <t>Mide la oportunidad en la entrega de informes de PASIVOCOL</t>
  </si>
  <si>
    <t>PASIVOCOL</t>
  </si>
  <si>
    <t>No. Actualizaciones realizadas/No. Actualizaciones PASIVOCOL requeridas</t>
  </si>
  <si>
    <t>Mide la eficiencia en el manejo de recursos para atender solicitudes bonos pensionales</t>
  </si>
  <si>
    <t>Bonos pensionales</t>
  </si>
  <si>
    <t>No. bonos pensionales cancelados/No. solicitudes bonos pensionales inscrito en el sistema interactivo</t>
  </si>
  <si>
    <t>Medir la pertinencia en la atención de las demandas contra la Entidad.</t>
  </si>
  <si>
    <t>Atención procesos judiciales</t>
  </si>
  <si>
    <t>No. Procesos atendidos oportunamente / No. Procesos radicados</t>
  </si>
  <si>
    <t>JURÍDICA</t>
  </si>
  <si>
    <t>OFICINA ASESORA JURÍDICA</t>
  </si>
  <si>
    <t>Asesor Jurídico</t>
  </si>
  <si>
    <t>Mide la pertinencia en la respuesta de tutelas.</t>
  </si>
  <si>
    <t>Tutelas</t>
  </si>
  <si>
    <t>No. Tutelas contestadas oportunamente / No. Tutelas allegadas a la Entidad vigencia</t>
  </si>
  <si>
    <t>Comparar el incremento o disminución de demandas en contra la entidad con la vigencia anterior</t>
  </si>
  <si>
    <t>Demandas</t>
  </si>
  <si>
    <t>No. demandas radicadas vigencia / No. demandas radicadas vigencia anterior</t>
  </si>
  <si>
    <t>Disminución</t>
  </si>
  <si>
    <t>Contar con personal competente y comprometido</t>
  </si>
  <si>
    <t>Índice de capacitacion</t>
  </si>
  <si>
    <t>Total personal capacitado / Total personal I.D.T.Q.</t>
  </si>
  <si>
    <t>Comité Coordinador Control Interno  y Calidad</t>
  </si>
  <si>
    <t>30% ó &gt; = Excelente; 25-29% Aceptable; Menos de 25% Deficiente</t>
  </si>
  <si>
    <t>OBJETIVOS CALIDAD</t>
  </si>
  <si>
    <t>Contar con infraestructura y equipos adecuados para la prestación del servicio</t>
  </si>
  <si>
    <t>Satisfaccón del cliente con instalaciones físicas</t>
  </si>
  <si>
    <t>% de satisfacción del cliente en apariencia de las instalaciones físicas</t>
  </si>
  <si>
    <t>Representante Alta Dirección MECI - Calidad</t>
  </si>
  <si>
    <t>80-100%= Excelente; 70-79% Aceptable; Menos de 70% Deficiente</t>
  </si>
  <si>
    <t>Garantizar exactitud en el servicio</t>
  </si>
  <si>
    <t>Satisfacción General del Cliente con el servicio recibido</t>
  </si>
  <si>
    <t>% de satisfacción general con el servicio recibido</t>
  </si>
  <si>
    <t>90%-100%= Excelente; 80%-89% Aceptable; Menos de 80% Deficiente</t>
  </si>
  <si>
    <t>Garantizar el mejoramiento continuo en todos los procesos de la Entidad</t>
  </si>
  <si>
    <t>Acciones Correctivas, Preventivas y de Mejora</t>
  </si>
  <si>
    <t>A.C.P.M. cerradas por vigencia / Total A.C.P.M. vigencia</t>
  </si>
  <si>
    <t>Optimizar la movilidad en los municipios de nuestra jurisdicción</t>
  </si>
  <si>
    <t>Plan de Movilidad</t>
  </si>
  <si>
    <t>% de cumplimiento del plan de movilidad</t>
  </si>
  <si>
    <t>Medir la eficiencia presupuestal de la Entidad.</t>
  </si>
  <si>
    <t>Eficiencia presupuestal</t>
  </si>
  <si>
    <t>Ejecución Gastos / Ejecución Ingresos</t>
  </si>
  <si>
    <t>Número</t>
  </si>
  <si>
    <t>PLANIFICACIÓN INSTITUCIONAL</t>
  </si>
  <si>
    <t>Técnico Administración de presupuesto y gestión contable</t>
  </si>
  <si>
    <t>Igual =1 Equilibrio en ejecución ingresos y gastos; &gt;1 Los gastos fueron superiores a los ingresos; &lt;1 Los ingresos fueron superiores a los gastos.</t>
  </si>
  <si>
    <t>Determinar el porcentaje de los ingresos de acuerdo a lo programado.</t>
  </si>
  <si>
    <t>Ejecución presupuestal del ingreso</t>
  </si>
  <si>
    <t>Total ingresos / presupuesto ingresos programado</t>
  </si>
  <si>
    <t>Técnico Administración del presupuesto  y Gestión contable</t>
  </si>
  <si>
    <t>95% - 100%= Excelente; 85% - 94% Aceptable; Menos de 85% Deficiente</t>
  </si>
  <si>
    <t>Determinar el porcentaje de los gastos de acuerdo a lo programado.</t>
  </si>
  <si>
    <t>Ejecución presupuestal del gasto</t>
  </si>
  <si>
    <t>Total gastos / presupuesto gastos programado</t>
  </si>
  <si>
    <t>Medir la eficiencia en el manejo de los recursos destinados para las campañas de educación vial</t>
  </si>
  <si>
    <t>Campañas educativas</t>
  </si>
  <si>
    <t>Presupuesto ejecutado campañas educación vial/Vr. Presupuesto campañas educación vial</t>
  </si>
  <si>
    <t>Técnico Administracion del presupuesto y gestión contable</t>
  </si>
  <si>
    <t>Conocer el cumplimiento de actividades del plan de gestión por programa</t>
  </si>
  <si>
    <t>Cumplimiento Plan de Gestión</t>
  </si>
  <si>
    <t>No. actividades ejecutadas / No. actividades programadas</t>
  </si>
  <si>
    <t>CADA PROCESO</t>
  </si>
  <si>
    <t>Líder de cada Proceso</t>
  </si>
  <si>
    <t>Líder de cada proceso con el equipo de trabajo</t>
  </si>
  <si>
    <t>Líder de cada Proceso con el equipo de trabajo</t>
  </si>
  <si>
    <t>Cumplir mínimo con el 95% de las actividades planteadas en cada Plan de Gestión</t>
  </si>
  <si>
    <t>Determinar la capacidad que tiene la entidad para cumplir con sus obligaciones financieras, deudas o pasivos a corto plazo</t>
  </si>
  <si>
    <t>Razón Corriente</t>
  </si>
  <si>
    <t>Activo corriente/Pasivo corriente</t>
  </si>
  <si>
    <t>$</t>
  </si>
  <si>
    <t>RESULTADO</t>
  </si>
  <si>
    <t>CONTADOR</t>
  </si>
  <si>
    <t>Director General-Subdirector Administrativo y Financiero</t>
  </si>
  <si>
    <t>TRIMESTRAL</t>
  </si>
  <si>
    <t>FROS.</t>
  </si>
  <si>
    <t>Determinar la capacidad que tiene la entidad para cancelar sus obligaciones corrientes, sin contar con la venta de sus existencias, es decir, básicamente con los saldos de efectivo, el producido de sus cuentas por cobrar, sus inversiones temporales y algun otro activo de fácil liquidación que puede haber, diferente a los inventarios.</t>
  </si>
  <si>
    <t>prueba ácida</t>
  </si>
  <si>
    <t>Activo corriente-Inventario/Pasivo corriente</t>
  </si>
  <si>
    <t>Determinar por cada peso vendido, cuánto se generara para cubrir los gastos operacionales y no operacionales</t>
  </si>
  <si>
    <t>margen Bruto de Utilidad</t>
  </si>
  <si>
    <t>Utilidad bruta/recursos utilizados</t>
  </si>
  <si>
    <t>Determinar  por cada peso que existe en el activo de IDTQ  cuanto se genera de rentabilidad</t>
  </si>
  <si>
    <t>rentabilidad sobre activos</t>
  </si>
  <si>
    <t>Utilidad Bruta /Activo Total</t>
  </si>
  <si>
    <t>Saber el grado de endeudamiento es decir el compromiso patrimonial con relacion al pasivo de la entidad</t>
  </si>
  <si>
    <t>Autonomia</t>
  </si>
  <si>
    <t>Pasivo/ Patrimonio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</si>
</sst>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240A]General"/>
    <numFmt numFmtId="165" formatCode="[$-240A]#,##0"/>
    <numFmt numFmtId="166" formatCode="[$-240A]0.00"/>
    <numFmt numFmtId="167" formatCode="[$-240A]0%"/>
    <numFmt numFmtId="168" formatCode="0.0%"/>
    <numFmt numFmtId="169" formatCode="&quot; $ &quot;#,##0&quot; &quot;;&quot; $ (&quot;#,##0&quot;)&quot;;&quot; $ -&quot;#&quot; &quot;;@&quot; &quot;"/>
    <numFmt numFmtId="170" formatCode="&quot;$&quot;#,##0;[Red]&quot;-$&quot;#,##0"/>
    <numFmt numFmtId="171" formatCode="&quot; $ &quot;#,##0.00&quot; &quot;;&quot; $ (&quot;#,##0.00&quot;)&quot;;&quot; $ -&quot;#&quot; &quot;;@&quot; &quot;"/>
    <numFmt numFmtId="172" formatCode="[$-240A]0.00%"/>
    <numFmt numFmtId="173" formatCode="[$-240A]0.0%"/>
    <numFmt numFmtId="174" formatCode="[$-240A]0"/>
    <numFmt numFmtId="175" formatCode="&quot; $&quot;#,##0&quot; &quot;;&quot;-$&quot;#,##0&quot; &quot;;&quot; $-&quot;00&quot; &quot;;&quot; &quot;@&quot; &quot;"/>
    <numFmt numFmtId="176" formatCode="#,##0.00&quot; &quot;;&quot; (&quot;#,##0.00&quot;)&quot;;&quot; -&quot;#&quot; &quot;;@&quot; &quot;"/>
    <numFmt numFmtId="177" formatCode="&quot; $&quot;#,##0.00&quot; &quot;;&quot;-$&quot;#,##0.00&quot; &quot;;&quot; $-&quot;00&quot; &quot;;&quot; &quot;@&quot; &quot;"/>
    <numFmt numFmtId="178" formatCode="[$$-240A]#,##0.00;[Red]&quot;(&quot;[$$-240A]#,##0.00&quot;)&quot;"/>
  </numFmts>
  <fonts count="48">
    <font>
      <sz val="11"/>
      <color rgb="FF000000"/>
      <name val="Arial"/>
      <family val="2"/>
    </font>
    <font>
      <sz val="11"/>
      <color rgb="FF000000"/>
      <name val="Arial"/>
      <family val="2"/>
    </font>
    <font>
      <sz val="11"/>
      <color rgb="FF000000"/>
      <name val="Calibri"/>
      <family val="2"/>
    </font>
    <font>
      <b/>
      <i/>
      <sz val="16"/>
      <color rgb="FF000000"/>
      <name val="Arial"/>
      <family val="2"/>
    </font>
    <font>
      <b/>
      <i/>
      <u/>
      <sz val="11"/>
      <color rgb="FF000000"/>
      <name val="Arial"/>
      <family val="2"/>
    </font>
    <font>
      <b/>
      <sz val="10"/>
      <color rgb="FFFFFFFF"/>
      <name val="Arial"/>
      <family val="2"/>
    </font>
    <font>
      <sz val="10"/>
      <color rgb="FF000000"/>
      <name val="Arial"/>
      <family val="2"/>
    </font>
    <font>
      <b/>
      <sz val="10"/>
      <color rgb="FF000000"/>
      <name val="Arial"/>
      <family val="2"/>
    </font>
    <font>
      <b/>
      <i/>
      <sz val="10"/>
      <color rgb="FF000000"/>
      <name val="Arial"/>
      <family val="2"/>
    </font>
    <font>
      <b/>
      <i/>
      <sz val="10"/>
      <color rgb="FF000000"/>
      <name val="Cambria"/>
      <family val="1"/>
    </font>
    <font>
      <sz val="10"/>
      <color rgb="FF000000"/>
      <name val="Cambria"/>
      <family val="1"/>
    </font>
    <font>
      <sz val="10"/>
      <color rgb="FFA6A6A6"/>
      <name val="Cambria"/>
      <family val="1"/>
    </font>
    <font>
      <b/>
      <sz val="10"/>
      <color rgb="FF000000"/>
      <name val="Cambria"/>
      <family val="1"/>
    </font>
    <font>
      <sz val="10"/>
      <color rgb="FF000000"/>
      <name val="Calibri"/>
      <family val="2"/>
    </font>
    <font>
      <sz val="11"/>
      <color rgb="FF000000"/>
      <name val="Cambria"/>
      <family val="1"/>
    </font>
    <font>
      <sz val="10"/>
      <color rgb="FFFFFFFF"/>
      <name val="Arial"/>
      <family val="2"/>
    </font>
    <font>
      <b/>
      <sz val="12"/>
      <color rgb="FFFFFFFF"/>
      <name val="Cambria"/>
      <family val="1"/>
    </font>
    <font>
      <b/>
      <sz val="9"/>
      <color rgb="FFFFFFFF"/>
      <name val="Cambria"/>
      <family val="1"/>
    </font>
    <font>
      <b/>
      <sz val="9"/>
      <color rgb="FF000000"/>
      <name val="Cambria"/>
      <family val="1"/>
    </font>
    <font>
      <sz val="9"/>
      <color rgb="FF000000"/>
      <name val="Cambria"/>
      <family val="1"/>
    </font>
    <font>
      <b/>
      <sz val="11"/>
      <color rgb="FFFFFFFF"/>
      <name val="Calibri"/>
      <family val="2"/>
    </font>
    <font>
      <b/>
      <sz val="11"/>
      <color rgb="FF000000"/>
      <name val="Calibri"/>
      <family val="2"/>
    </font>
    <font>
      <sz val="12"/>
      <color rgb="FFFFFFFF"/>
      <name val="Cambria"/>
      <family val="1"/>
    </font>
    <font>
      <b/>
      <sz val="10"/>
      <color rgb="FFFFFFFF"/>
      <name val="Cambria"/>
      <family val="1"/>
    </font>
    <font>
      <b/>
      <sz val="12"/>
      <color rgb="FF000000"/>
      <name val="Cambria"/>
      <family val="1"/>
    </font>
    <font>
      <b/>
      <sz val="11"/>
      <color rgb="FF000000"/>
      <name val="Cambria"/>
      <family val="1"/>
    </font>
    <font>
      <sz val="11"/>
      <color rgb="FFFFFFFF"/>
      <name val="Calibri"/>
      <family val="2"/>
    </font>
    <font>
      <b/>
      <sz val="12"/>
      <color rgb="FF1F497D"/>
      <name val="Cambria"/>
      <family val="1"/>
    </font>
    <font>
      <sz val="14"/>
      <color rgb="FF000000"/>
      <name val="Cambria"/>
      <family val="1"/>
    </font>
    <font>
      <b/>
      <sz val="11"/>
      <color rgb="FFFFFFFF"/>
      <name val="Cambria"/>
      <family val="1"/>
    </font>
    <font>
      <i/>
      <sz val="11"/>
      <color rgb="FFFFFFFF"/>
      <name val="Cambria"/>
      <family val="1"/>
    </font>
    <font>
      <i/>
      <sz val="11"/>
      <color rgb="FF000000"/>
      <name val="Cambria"/>
      <family val="1"/>
    </font>
    <font>
      <b/>
      <sz val="12"/>
      <color rgb="FF1F497D"/>
      <name val="Calibri"/>
      <family val="2"/>
    </font>
    <font>
      <b/>
      <sz val="12"/>
      <color rgb="FFFFFFFF"/>
      <name val="Calibri"/>
      <family val="2"/>
    </font>
    <font>
      <b/>
      <sz val="14"/>
      <color rgb="FFFFFFFF"/>
      <name val="Calibri"/>
      <family val="2"/>
    </font>
    <font>
      <sz val="9"/>
      <color rgb="FF000000"/>
      <name val="Calibri"/>
      <family val="2"/>
    </font>
    <font>
      <b/>
      <sz val="9"/>
      <color rgb="FF000000"/>
      <name val="Calibri"/>
      <family val="2"/>
    </font>
    <font>
      <sz val="8"/>
      <color rgb="FF333333"/>
      <name val="Verdana"/>
      <family val="2"/>
    </font>
    <font>
      <b/>
      <sz val="8"/>
      <color rgb="FF333333"/>
      <name val="Verdana"/>
      <family val="2"/>
    </font>
    <font>
      <sz val="8"/>
      <color rgb="FFC60000"/>
      <name val="Verdana"/>
      <family val="2"/>
    </font>
    <font>
      <b/>
      <sz val="8"/>
      <color rgb="FFC60000"/>
      <name val="Verdana"/>
      <family val="2"/>
    </font>
    <font>
      <sz val="11"/>
      <color rgb="FF525253"/>
      <name val="Arial"/>
      <family val="2"/>
    </font>
    <font>
      <sz val="9"/>
      <color rgb="FF525253"/>
      <name val="Arial"/>
      <family val="2"/>
    </font>
    <font>
      <sz val="9"/>
      <color rgb="FF333333"/>
      <name val="Tahoma1"/>
    </font>
    <font>
      <b/>
      <sz val="8"/>
      <color rgb="FF000000"/>
      <name val="Cambria"/>
      <family val="1"/>
    </font>
    <font>
      <sz val="8"/>
      <color rgb="FF000000"/>
      <name val="Calibri"/>
      <family val="2"/>
    </font>
    <font>
      <b/>
      <sz val="8"/>
      <color rgb="FF000000"/>
      <name val="Calibri"/>
      <family val="2"/>
    </font>
    <font>
      <sz val="7"/>
      <color rgb="FF000000"/>
      <name val="Calibri"/>
      <family val="2"/>
    </font>
  </fonts>
  <fills count="17">
    <fill>
      <patternFill patternType="none"/>
    </fill>
    <fill>
      <patternFill patternType="gray125"/>
    </fill>
    <fill>
      <patternFill patternType="solid">
        <fgColor rgb="FF0070C0"/>
        <bgColor rgb="FF0070C0"/>
      </patternFill>
    </fill>
    <fill>
      <patternFill patternType="solid">
        <fgColor rgb="FFE46C0A"/>
        <bgColor rgb="FFE46C0A"/>
      </patternFill>
    </fill>
    <fill>
      <patternFill patternType="solid">
        <fgColor rgb="FFFFFF00"/>
        <bgColor rgb="FFFFFF00"/>
      </patternFill>
    </fill>
    <fill>
      <patternFill patternType="solid">
        <fgColor rgb="FF2A2AAC"/>
        <bgColor rgb="FF2A2AAC"/>
      </patternFill>
    </fill>
    <fill>
      <patternFill patternType="solid">
        <fgColor rgb="FF00B0F0"/>
        <bgColor rgb="FF00B0F0"/>
      </patternFill>
    </fill>
    <fill>
      <patternFill patternType="solid">
        <fgColor rgb="FFDBE5F1"/>
        <bgColor rgb="FFDBE5F1"/>
      </patternFill>
    </fill>
    <fill>
      <patternFill patternType="solid">
        <fgColor rgb="FFFFFFFF"/>
        <bgColor rgb="FFFFFFFF"/>
      </patternFill>
    </fill>
    <fill>
      <patternFill patternType="solid">
        <fgColor rgb="FF1C1C72"/>
        <bgColor rgb="FF1C1C72"/>
      </patternFill>
    </fill>
    <fill>
      <patternFill patternType="solid">
        <fgColor rgb="FF95B3D7"/>
        <bgColor rgb="FF95B3D7"/>
      </patternFill>
    </fill>
    <fill>
      <patternFill patternType="solid">
        <fgColor rgb="FF8EB4E3"/>
        <bgColor rgb="FF8EB4E3"/>
      </patternFill>
    </fill>
    <fill>
      <patternFill patternType="solid">
        <fgColor rgb="FF002060"/>
        <bgColor rgb="FF002060"/>
      </patternFill>
    </fill>
    <fill>
      <patternFill patternType="solid">
        <fgColor rgb="FFF2F2F2"/>
        <bgColor rgb="FFF2F2F2"/>
      </patternFill>
    </fill>
    <fill>
      <patternFill patternType="solid">
        <fgColor rgb="FF0F63AC"/>
        <bgColor rgb="FF0F63AC"/>
      </patternFill>
    </fill>
    <fill>
      <patternFill patternType="solid">
        <fgColor rgb="FFD9D9D9"/>
        <bgColor rgb="FFD9D9D9"/>
      </patternFill>
    </fill>
    <fill>
      <patternFill patternType="solid">
        <fgColor rgb="FFFFFFCC"/>
        <bgColor rgb="FFFFFFCC"/>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4F81BD"/>
      </left>
      <right style="thin">
        <color rgb="FF000000"/>
      </right>
      <top/>
      <bottom style="thin">
        <color rgb="FF000000"/>
      </bottom>
      <diagonal/>
    </border>
    <border>
      <left style="thin">
        <color rgb="FF4F81BD"/>
      </left>
      <right style="thin">
        <color rgb="FF000000"/>
      </right>
      <top/>
      <bottom style="thin">
        <color rgb="FF4F81BD"/>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F63AC"/>
      </left>
      <right style="thin">
        <color rgb="FF000000"/>
      </right>
      <top style="thin">
        <color rgb="FF0F63AC"/>
      </top>
      <bottom style="thin">
        <color rgb="FF000000"/>
      </bottom>
      <diagonal/>
    </border>
    <border>
      <left style="thin">
        <color rgb="FF000000"/>
      </left>
      <right style="thin">
        <color rgb="FF000000"/>
      </right>
      <top style="thin">
        <color rgb="FF0F63AC"/>
      </top>
      <bottom style="thin">
        <color rgb="FF000000"/>
      </bottom>
      <diagonal/>
    </border>
    <border>
      <left style="thin">
        <color rgb="FF000000"/>
      </left>
      <right style="thin">
        <color rgb="FF0F63AC"/>
      </right>
      <top style="thin">
        <color rgb="FF0F63AC"/>
      </top>
      <bottom style="thin">
        <color rgb="FF000000"/>
      </bottom>
      <diagonal/>
    </border>
    <border>
      <left style="thin">
        <color rgb="FF0F63AC"/>
      </left>
      <right style="thin">
        <color rgb="FF000000"/>
      </right>
      <top style="thin">
        <color rgb="FF000000"/>
      </top>
      <bottom style="thin">
        <color rgb="FF000000"/>
      </bottom>
      <diagonal/>
    </border>
    <border>
      <left style="thin">
        <color rgb="FF000000"/>
      </left>
      <right style="thin">
        <color rgb="FF0F63AC"/>
      </right>
      <top style="thin">
        <color rgb="FF000000"/>
      </top>
      <bottom style="thin">
        <color rgb="FF000000"/>
      </bottom>
      <diagonal/>
    </border>
    <border>
      <left style="thin">
        <color rgb="FF000000"/>
      </left>
      <right style="thin">
        <color rgb="FF0F63AC"/>
      </right>
      <top style="thin">
        <color rgb="FF000000"/>
      </top>
      <bottom/>
      <diagonal/>
    </border>
    <border>
      <left style="thin">
        <color rgb="FF0F63AC"/>
      </left>
      <right style="thin">
        <color rgb="FF000000"/>
      </right>
      <top style="thin">
        <color rgb="FF000000"/>
      </top>
      <bottom style="thin">
        <color rgb="FF0F63AC"/>
      </bottom>
      <diagonal/>
    </border>
    <border>
      <left style="thin">
        <color rgb="FF000000"/>
      </left>
      <right style="thin">
        <color rgb="FF000000"/>
      </right>
      <top style="thin">
        <color rgb="FF000000"/>
      </top>
      <bottom style="thin">
        <color rgb="FF0F63AC"/>
      </bottom>
      <diagonal/>
    </border>
    <border>
      <left style="thin">
        <color rgb="FF000000"/>
      </left>
      <right style="thin">
        <color rgb="FF0F63AC"/>
      </right>
      <top style="thin">
        <color rgb="FF000000"/>
      </top>
      <bottom style="thin">
        <color rgb="FF0F63AC"/>
      </bottom>
      <diagonal/>
    </border>
    <border>
      <left style="thin">
        <color rgb="FF000000"/>
      </left>
      <right/>
      <top style="thin">
        <color rgb="FF000000"/>
      </top>
      <bottom/>
      <diagonal/>
    </border>
  </borders>
  <cellStyleXfs count="11">
    <xf numFmtId="0" fontId="0" fillId="0" borderId="0"/>
    <xf numFmtId="177" fontId="1" fillId="0" borderId="0" applyFont="0" applyFill="0" applyBorder="0" applyAlignment="0" applyProtection="0"/>
    <xf numFmtId="176" fontId="2" fillId="0" borderId="0" applyBorder="0" applyProtection="0"/>
    <xf numFmtId="171" fontId="2" fillId="0" borderId="0" applyBorder="0" applyProtection="0"/>
    <xf numFmtId="164" fontId="2" fillId="0" borderId="0" applyBorder="0" applyProtection="0"/>
    <xf numFmtId="167" fontId="2" fillId="0" borderId="0" applyBorder="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167" fontId="2" fillId="0" borderId="0" applyBorder="0" applyProtection="0"/>
    <xf numFmtId="0" fontId="4" fillId="0" borderId="0" applyNumberFormat="0" applyBorder="0" applyProtection="0"/>
    <xf numFmtId="178" fontId="4" fillId="0" borderId="0" applyBorder="0" applyProtection="0"/>
  </cellStyleXfs>
  <cellXfs count="289">
    <xf numFmtId="0" fontId="0" fillId="0" borderId="0" xfId="0"/>
    <xf numFmtId="164" fontId="5" fillId="2" borderId="1" xfId="4" applyFont="1" applyFill="1" applyBorder="1" applyAlignment="1">
      <alignment horizontal="center" vertical="center" wrapText="1"/>
    </xf>
    <xf numFmtId="164" fontId="5" fillId="2" borderId="1" xfId="4" applyFont="1" applyFill="1" applyBorder="1" applyAlignment="1">
      <alignment vertical="center" wrapText="1"/>
    </xf>
    <xf numFmtId="164" fontId="6" fillId="2" borderId="1" xfId="4" applyFont="1" applyFill="1" applyBorder="1" applyAlignment="1">
      <alignment wrapText="1"/>
    </xf>
    <xf numFmtId="164" fontId="6" fillId="0" borderId="0" xfId="4" applyFont="1" applyFill="1" applyAlignment="1">
      <alignment wrapText="1"/>
    </xf>
    <xf numFmtId="164" fontId="5" fillId="2" borderId="2" xfId="4" applyFont="1" applyFill="1" applyBorder="1" applyAlignment="1">
      <alignment vertical="center" wrapText="1"/>
    </xf>
    <xf numFmtId="164" fontId="6" fillId="0" borderId="0" xfId="4" applyFont="1" applyFill="1" applyAlignment="1">
      <alignment horizontal="center" vertical="center" wrapText="1"/>
    </xf>
    <xf numFmtId="167" fontId="5" fillId="2" borderId="1" xfId="5" applyFont="1" applyFill="1" applyBorder="1" applyAlignment="1">
      <alignment horizontal="center" vertical="center" wrapText="1"/>
    </xf>
    <xf numFmtId="164" fontId="9" fillId="0" borderId="1" xfId="4" applyFont="1" applyFill="1" applyBorder="1" applyAlignment="1">
      <alignment horizontal="center" vertical="center" wrapText="1"/>
    </xf>
    <xf numFmtId="164" fontId="10" fillId="0" borderId="1" xfId="4" applyFont="1" applyFill="1" applyBorder="1" applyAlignment="1">
      <alignment horizontal="center" vertical="center" wrapText="1"/>
    </xf>
    <xf numFmtId="167" fontId="10" fillId="0" borderId="1" xfId="5" applyFont="1" applyFill="1" applyBorder="1" applyAlignment="1">
      <alignment horizontal="center" vertical="center" wrapText="1"/>
    </xf>
    <xf numFmtId="164" fontId="11" fillId="0" borderId="1" xfId="4" applyFont="1" applyFill="1" applyBorder="1" applyAlignment="1">
      <alignment horizontal="center" vertical="center" wrapText="1"/>
    </xf>
    <xf numFmtId="166" fontId="10" fillId="0" borderId="1" xfId="3" applyNumberFormat="1" applyFont="1" applyFill="1" applyBorder="1" applyAlignment="1">
      <alignment horizontal="center" vertical="center" wrapText="1"/>
    </xf>
    <xf numFmtId="167" fontId="12" fillId="0" borderId="1" xfId="5" applyFont="1" applyFill="1" applyBorder="1" applyAlignment="1">
      <alignment horizontal="center" vertical="center" wrapText="1"/>
    </xf>
    <xf numFmtId="164" fontId="6" fillId="0" borderId="1" xfId="4" applyFont="1" applyFill="1" applyBorder="1" applyAlignment="1">
      <alignment horizontal="center" vertical="center" wrapText="1"/>
    </xf>
    <xf numFmtId="167" fontId="6" fillId="0" borderId="1" xfId="5" applyFont="1" applyFill="1" applyBorder="1" applyAlignment="1">
      <alignment horizontal="center" vertical="center" wrapText="1"/>
    </xf>
    <xf numFmtId="165" fontId="6" fillId="0" borderId="1" xfId="4" applyNumberFormat="1" applyFont="1" applyFill="1" applyBorder="1" applyAlignment="1">
      <alignment horizontal="center" vertical="center" wrapText="1"/>
    </xf>
    <xf numFmtId="164" fontId="6" fillId="4" borderId="1" xfId="4" applyFont="1" applyFill="1" applyBorder="1" applyAlignment="1">
      <alignment horizontal="center" vertical="center" wrapText="1"/>
    </xf>
    <xf numFmtId="167" fontId="6" fillId="4" borderId="1" xfId="5" applyFont="1" applyFill="1" applyBorder="1" applyAlignment="1">
      <alignment horizontal="center" vertical="center" wrapText="1"/>
    </xf>
    <xf numFmtId="164" fontId="6" fillId="4" borderId="1" xfId="4" applyFont="1" applyFill="1" applyBorder="1" applyAlignment="1">
      <alignment wrapText="1"/>
    </xf>
    <xf numFmtId="165" fontId="10" fillId="0" borderId="1" xfId="4" applyNumberFormat="1" applyFont="1" applyFill="1" applyBorder="1" applyAlignment="1">
      <alignment horizontal="center" vertical="center" wrapText="1"/>
    </xf>
    <xf numFmtId="164" fontId="6" fillId="0" borderId="1" xfId="4" applyFont="1" applyFill="1" applyBorder="1" applyAlignment="1">
      <alignment wrapText="1"/>
    </xf>
    <xf numFmtId="166" fontId="10" fillId="0" borderId="1" xfId="4" applyNumberFormat="1" applyFont="1" applyFill="1" applyBorder="1" applyAlignment="1">
      <alignment horizontal="center" vertical="center" wrapText="1"/>
    </xf>
    <xf numFmtId="170" fontId="6" fillId="0" borderId="1" xfId="4" applyNumberFormat="1" applyFont="1" applyFill="1" applyBorder="1" applyAlignment="1">
      <alignment horizontal="center" vertical="center" wrapText="1"/>
    </xf>
    <xf numFmtId="168" fontId="6" fillId="0" borderId="1" xfId="5" applyNumberFormat="1" applyFont="1" applyFill="1" applyBorder="1" applyAlignment="1">
      <alignment horizontal="center" vertical="center" wrapText="1"/>
    </xf>
    <xf numFmtId="171" fontId="6" fillId="0" borderId="1" xfId="3" applyFont="1" applyFill="1" applyBorder="1" applyAlignment="1">
      <alignment horizontal="center" vertical="center" wrapText="1"/>
    </xf>
    <xf numFmtId="172" fontId="6" fillId="0" borderId="1" xfId="4" applyNumberFormat="1" applyFont="1" applyFill="1" applyBorder="1" applyAlignment="1">
      <alignment horizontal="center" vertical="center" wrapText="1"/>
    </xf>
    <xf numFmtId="166" fontId="10" fillId="0" borderId="1" xfId="2" applyNumberFormat="1" applyFont="1" applyFill="1" applyBorder="1" applyAlignment="1">
      <alignment horizontal="center" vertical="center" wrapText="1"/>
    </xf>
    <xf numFmtId="166" fontId="10" fillId="0" borderId="1" xfId="5" applyNumberFormat="1" applyFont="1" applyFill="1" applyBorder="1" applyAlignment="1">
      <alignment horizontal="center" vertical="center" wrapText="1"/>
    </xf>
    <xf numFmtId="164" fontId="6" fillId="0" borderId="2" xfId="4" applyFont="1" applyFill="1" applyBorder="1" applyAlignment="1">
      <alignment horizontal="center" vertical="center" wrapText="1"/>
    </xf>
    <xf numFmtId="167" fontId="6" fillId="0" borderId="1" xfId="5" applyFont="1" applyFill="1" applyBorder="1" applyAlignment="1">
      <alignment vertical="center" wrapText="1"/>
    </xf>
    <xf numFmtId="164" fontId="6" fillId="0" borderId="1" xfId="4" applyFont="1" applyFill="1" applyBorder="1" applyAlignment="1">
      <alignment vertical="center" wrapText="1"/>
    </xf>
    <xf numFmtId="167" fontId="6" fillId="0" borderId="1" xfId="4" applyNumberFormat="1" applyFont="1" applyFill="1" applyBorder="1" applyAlignment="1">
      <alignment horizontal="center" vertical="center" wrapText="1"/>
    </xf>
    <xf numFmtId="167" fontId="6" fillId="0" borderId="2" xfId="5" applyFont="1" applyFill="1" applyBorder="1" applyAlignment="1">
      <alignment vertical="center" wrapText="1"/>
    </xf>
    <xf numFmtId="164" fontId="6" fillId="0" borderId="2" xfId="4" applyFont="1" applyFill="1" applyBorder="1" applyAlignment="1">
      <alignment vertical="center" wrapText="1"/>
    </xf>
    <xf numFmtId="167" fontId="6" fillId="0" borderId="2" xfId="5" applyFont="1" applyFill="1" applyBorder="1" applyAlignment="1">
      <alignment horizontal="center" vertical="center" wrapText="1"/>
    </xf>
    <xf numFmtId="170" fontId="6" fillId="4" borderId="1" xfId="4" applyNumberFormat="1" applyFont="1" applyFill="1" applyBorder="1" applyAlignment="1">
      <alignment horizontal="center" vertical="center" wrapText="1"/>
    </xf>
    <xf numFmtId="172" fontId="6" fillId="4" borderId="1" xfId="4" applyNumberFormat="1" applyFont="1" applyFill="1" applyBorder="1" applyAlignment="1">
      <alignment horizontal="center" vertical="center" wrapText="1"/>
    </xf>
    <xf numFmtId="164" fontId="13" fillId="0" borderId="0" xfId="4" applyFont="1" applyFill="1" applyAlignment="1">
      <alignment wrapText="1"/>
    </xf>
    <xf numFmtId="164" fontId="12" fillId="0" borderId="1" xfId="4" applyFont="1" applyFill="1" applyBorder="1" applyAlignment="1">
      <alignment horizontal="center" vertical="center" wrapText="1"/>
    </xf>
    <xf numFmtId="167" fontId="10" fillId="0" borderId="1" xfId="4" applyNumberFormat="1" applyFont="1" applyFill="1" applyBorder="1" applyAlignment="1">
      <alignment horizontal="center" vertical="center" wrapText="1"/>
    </xf>
    <xf numFmtId="167" fontId="10" fillId="0" borderId="1" xfId="8" applyFont="1" applyFill="1" applyBorder="1" applyAlignment="1">
      <alignment horizontal="center" vertical="center" wrapText="1"/>
    </xf>
    <xf numFmtId="167" fontId="10" fillId="0" borderId="1" xfId="8" applyFont="1" applyFill="1" applyBorder="1" applyAlignment="1">
      <alignment horizontal="center" wrapText="1"/>
    </xf>
    <xf numFmtId="164" fontId="6" fillId="0" borderId="1" xfId="5" applyNumberFormat="1" applyFont="1" applyFill="1" applyBorder="1" applyAlignment="1">
      <alignment horizontal="center" vertical="center" wrapText="1"/>
    </xf>
    <xf numFmtId="169" fontId="13" fillId="0" borderId="1" xfId="3" applyNumberFormat="1" applyFont="1" applyFill="1" applyBorder="1" applyAlignment="1">
      <alignment horizontal="center" vertical="center" wrapText="1"/>
    </xf>
    <xf numFmtId="164" fontId="6" fillId="0" borderId="1" xfId="3" applyNumberFormat="1" applyFont="1" applyFill="1" applyBorder="1" applyAlignment="1">
      <alignment horizontal="center" vertical="center" wrapText="1"/>
    </xf>
    <xf numFmtId="170" fontId="14" fillId="0" borderId="3" xfId="4" applyNumberFormat="1" applyFont="1" applyFill="1" applyBorder="1" applyAlignment="1">
      <alignment horizontal="right" vertical="center"/>
    </xf>
    <xf numFmtId="169" fontId="6" fillId="0" borderId="1" xfId="3" applyNumberFormat="1" applyFont="1" applyFill="1" applyBorder="1" applyAlignment="1">
      <alignment horizontal="center" vertical="center" wrapText="1"/>
    </xf>
    <xf numFmtId="169" fontId="6" fillId="4" borderId="1" xfId="3" applyNumberFormat="1" applyFont="1" applyFill="1" applyBorder="1" applyAlignment="1">
      <alignment horizontal="center" vertical="center" wrapText="1"/>
    </xf>
    <xf numFmtId="164" fontId="5" fillId="4" borderId="1" xfId="4" applyFont="1" applyFill="1" applyBorder="1" applyAlignment="1">
      <alignment horizontal="center" vertical="center" wrapText="1"/>
    </xf>
    <xf numFmtId="167" fontId="5" fillId="4" borderId="1" xfId="5" applyFont="1" applyFill="1" applyBorder="1" applyAlignment="1">
      <alignment horizontal="center" vertical="center" wrapText="1"/>
    </xf>
    <xf numFmtId="164" fontId="13" fillId="0" borderId="1" xfId="4" applyFont="1" applyFill="1" applyBorder="1" applyAlignment="1">
      <alignment horizontal="center" vertical="center" wrapText="1"/>
    </xf>
    <xf numFmtId="164" fontId="13" fillId="4" borderId="1" xfId="4" applyFont="1" applyFill="1" applyBorder="1" applyAlignment="1">
      <alignment horizontal="center" vertical="center" wrapText="1"/>
    </xf>
    <xf numFmtId="167" fontId="6" fillId="4" borderId="1" xfId="4" applyNumberFormat="1" applyFont="1" applyFill="1" applyBorder="1" applyAlignment="1">
      <alignment horizontal="center" vertical="center" wrapText="1"/>
    </xf>
    <xf numFmtId="164" fontId="10" fillId="0" borderId="1" xfId="4" applyFont="1" applyFill="1" applyBorder="1" applyAlignment="1">
      <alignment horizontal="center" wrapText="1"/>
    </xf>
    <xf numFmtId="167" fontId="10" fillId="0" borderId="1" xfId="2" applyNumberFormat="1" applyFont="1" applyFill="1" applyBorder="1" applyAlignment="1">
      <alignment horizontal="center" vertical="center" wrapText="1"/>
    </xf>
    <xf numFmtId="173" fontId="6" fillId="0" borderId="1" xfId="5" applyNumberFormat="1" applyFont="1" applyFill="1" applyBorder="1" applyAlignment="1">
      <alignment horizontal="center" vertical="center" wrapText="1"/>
    </xf>
    <xf numFmtId="174" fontId="10" fillId="0" borderId="1" xfId="2" applyNumberFormat="1" applyFont="1" applyFill="1" applyBorder="1" applyAlignment="1">
      <alignment horizontal="center" vertical="center" wrapText="1"/>
    </xf>
    <xf numFmtId="167" fontId="6" fillId="0" borderId="0" xfId="5" applyFont="1" applyFill="1" applyAlignment="1">
      <alignment horizontal="center" vertical="center" wrapText="1"/>
    </xf>
    <xf numFmtId="164" fontId="6" fillId="4" borderId="0" xfId="4" applyFont="1" applyFill="1" applyAlignment="1">
      <alignment horizontal="center" vertical="center" wrapText="1"/>
    </xf>
    <xf numFmtId="0" fontId="0" fillId="0" borderId="1" xfId="0" applyFill="1" applyBorder="1"/>
    <xf numFmtId="164" fontId="5" fillId="2" borderId="1" xfId="4" applyFont="1" applyFill="1" applyBorder="1" applyAlignment="1">
      <alignment horizontal="center" vertical="center" wrapText="1"/>
    </xf>
    <xf numFmtId="164" fontId="7" fillId="3" borderId="1" xfId="4" applyFont="1" applyFill="1" applyBorder="1" applyAlignment="1">
      <alignment horizontal="center" vertical="center" wrapText="1"/>
    </xf>
    <xf numFmtId="164" fontId="8" fillId="3" borderId="1" xfId="4" applyFont="1" applyFill="1" applyBorder="1" applyAlignment="1">
      <alignment horizontal="left" vertical="center" wrapText="1"/>
    </xf>
    <xf numFmtId="164" fontId="9" fillId="0" borderId="1" xfId="4" applyFont="1" applyFill="1" applyBorder="1" applyAlignment="1">
      <alignment horizontal="center" vertical="center" wrapText="1"/>
    </xf>
    <xf numFmtId="164" fontId="10" fillId="0" borderId="1" xfId="4" applyFont="1" applyFill="1" applyBorder="1" applyAlignment="1">
      <alignment horizontal="center" vertical="center" wrapText="1"/>
    </xf>
    <xf numFmtId="167" fontId="10" fillId="0" borderId="1" xfId="5" applyFont="1" applyFill="1" applyBorder="1" applyAlignment="1">
      <alignment horizontal="center" vertical="center" wrapText="1"/>
    </xf>
    <xf numFmtId="164" fontId="11" fillId="0" borderId="1" xfId="4" applyFont="1" applyFill="1" applyBorder="1" applyAlignment="1">
      <alignment horizontal="center" vertical="center" wrapText="1"/>
    </xf>
    <xf numFmtId="167" fontId="12" fillId="0" borderId="1" xfId="5" applyFont="1" applyFill="1" applyBorder="1" applyAlignment="1">
      <alignment horizontal="center" vertical="center" wrapText="1"/>
    </xf>
    <xf numFmtId="166" fontId="10" fillId="0" borderId="1" xfId="3" applyNumberFormat="1" applyFont="1" applyFill="1" applyBorder="1" applyAlignment="1">
      <alignment horizontal="center" vertical="center" wrapText="1"/>
    </xf>
    <xf numFmtId="166" fontId="10" fillId="0" borderId="1" xfId="2" applyNumberFormat="1" applyFont="1" applyFill="1" applyBorder="1" applyAlignment="1">
      <alignment horizontal="center" vertical="center" wrapText="1"/>
    </xf>
    <xf numFmtId="164" fontId="6" fillId="0" borderId="1" xfId="4" applyFont="1" applyFill="1" applyBorder="1" applyAlignment="1">
      <alignment horizontal="center" vertical="center" wrapText="1"/>
    </xf>
    <xf numFmtId="167" fontId="6" fillId="0" borderId="1" xfId="5" applyFont="1" applyFill="1" applyBorder="1" applyAlignment="1">
      <alignment horizontal="center" vertical="center" wrapText="1"/>
    </xf>
    <xf numFmtId="166" fontId="10" fillId="0" borderId="1" xfId="5" applyNumberFormat="1" applyFont="1" applyFill="1" applyBorder="1" applyAlignment="1">
      <alignment horizontal="center" vertical="center" wrapText="1"/>
    </xf>
    <xf numFmtId="0" fontId="0" fillId="4" borderId="1" xfId="0" applyFill="1" applyBorder="1"/>
    <xf numFmtId="164" fontId="12" fillId="0" borderId="1" xfId="4" applyFont="1" applyFill="1" applyBorder="1" applyAlignment="1">
      <alignment horizontal="center" vertical="center" wrapText="1"/>
    </xf>
    <xf numFmtId="164" fontId="7" fillId="0" borderId="1" xfId="4" applyFont="1" applyFill="1" applyBorder="1" applyAlignment="1">
      <alignment horizontal="center" vertical="center" wrapText="1"/>
    </xf>
    <xf numFmtId="164" fontId="8" fillId="0" borderId="1" xfId="4" applyFont="1" applyFill="1" applyBorder="1" applyAlignment="1">
      <alignment horizontal="left" vertical="center" wrapText="1"/>
    </xf>
    <xf numFmtId="164" fontId="5" fillId="5" borderId="1" xfId="4" applyFont="1" applyFill="1" applyBorder="1" applyAlignment="1">
      <alignment horizontal="center" vertical="center" wrapText="1"/>
    </xf>
    <xf numFmtId="164" fontId="15" fillId="2" borderId="1" xfId="4" applyFont="1" applyFill="1" applyBorder="1" applyAlignment="1">
      <alignment horizontal="center" vertical="center" wrapText="1"/>
    </xf>
    <xf numFmtId="164" fontId="5" fillId="4" borderId="1" xfId="4" applyFont="1" applyFill="1" applyBorder="1" applyAlignment="1">
      <alignment horizontal="center" vertical="center" wrapText="1"/>
    </xf>
    <xf numFmtId="164" fontId="6" fillId="0" borderId="0" xfId="4" applyFont="1" applyFill="1" applyAlignment="1">
      <alignment horizontal="center" vertical="center" wrapText="1"/>
    </xf>
    <xf numFmtId="164" fontId="2" fillId="0" borderId="0" xfId="4" applyFont="1" applyFill="1" applyAlignment="1"/>
    <xf numFmtId="164" fontId="16" fillId="6" borderId="0" xfId="4" applyFont="1" applyFill="1" applyAlignment="1">
      <alignment horizontal="center" vertical="center"/>
    </xf>
    <xf numFmtId="164" fontId="2" fillId="0" borderId="1" xfId="4" applyFont="1" applyFill="1" applyBorder="1" applyAlignment="1"/>
    <xf numFmtId="164" fontId="17" fillId="6" borderId="0" xfId="4" applyFont="1" applyFill="1" applyAlignment="1">
      <alignment horizontal="center" vertical="center" wrapText="1"/>
    </xf>
    <xf numFmtId="164" fontId="17" fillId="6" borderId="4" xfId="4" applyFont="1" applyFill="1" applyBorder="1" applyAlignment="1">
      <alignment horizontal="center" vertical="center"/>
    </xf>
    <xf numFmtId="164" fontId="17" fillId="6" borderId="5" xfId="4" applyFont="1" applyFill="1" applyBorder="1" applyAlignment="1">
      <alignment horizontal="center" vertical="center"/>
    </xf>
    <xf numFmtId="164" fontId="18" fillId="0" borderId="1" xfId="4" applyFont="1" applyFill="1" applyBorder="1" applyAlignment="1">
      <alignment vertical="center"/>
    </xf>
    <xf numFmtId="175" fontId="2" fillId="0" borderId="1" xfId="1" applyNumberFormat="1" applyFont="1" applyFill="1" applyBorder="1" applyAlignment="1"/>
    <xf numFmtId="164" fontId="18" fillId="0" borderId="5" xfId="4" applyFont="1" applyFill="1" applyBorder="1" applyAlignment="1">
      <alignment vertical="center"/>
    </xf>
    <xf numFmtId="171" fontId="19" fillId="0" borderId="4" xfId="3" applyFont="1" applyFill="1" applyBorder="1" applyAlignment="1">
      <alignment horizontal="right" vertical="center"/>
    </xf>
    <xf numFmtId="171" fontId="19" fillId="0" borderId="5" xfId="3" applyFont="1" applyFill="1" applyBorder="1" applyAlignment="1">
      <alignment horizontal="right" vertical="center"/>
    </xf>
    <xf numFmtId="171" fontId="18" fillId="7" borderId="4" xfId="4" applyNumberFormat="1" applyFont="1" applyFill="1" applyBorder="1" applyAlignment="1">
      <alignment horizontal="right" vertical="center"/>
    </xf>
    <xf numFmtId="171" fontId="18" fillId="7" borderId="0" xfId="4" applyNumberFormat="1" applyFont="1" applyFill="1" applyAlignment="1">
      <alignment horizontal="right" vertical="center"/>
    </xf>
    <xf numFmtId="171" fontId="19" fillId="0" borderId="6" xfId="3" applyFont="1" applyFill="1" applyBorder="1" applyAlignment="1">
      <alignment horizontal="right" vertical="center"/>
    </xf>
    <xf numFmtId="171" fontId="19" fillId="0" borderId="1" xfId="3" applyFont="1" applyFill="1" applyBorder="1" applyAlignment="1">
      <alignment horizontal="right" vertical="center"/>
    </xf>
    <xf numFmtId="171" fontId="18" fillId="7" borderId="6" xfId="4" applyNumberFormat="1" applyFont="1" applyFill="1" applyBorder="1" applyAlignment="1">
      <alignment horizontal="right" vertical="center"/>
    </xf>
    <xf numFmtId="164" fontId="18" fillId="7" borderId="1" xfId="4" applyFont="1" applyFill="1" applyBorder="1" applyAlignment="1">
      <alignment vertical="center"/>
    </xf>
    <xf numFmtId="164" fontId="18" fillId="7" borderId="5" xfId="4" applyFont="1" applyFill="1" applyBorder="1" applyAlignment="1">
      <alignment vertical="center"/>
    </xf>
    <xf numFmtId="165" fontId="18" fillId="7" borderId="4" xfId="4" applyNumberFormat="1" applyFont="1" applyFill="1" applyBorder="1" applyAlignment="1">
      <alignment horizontal="right" vertical="center"/>
    </xf>
    <xf numFmtId="165" fontId="18" fillId="7" borderId="5" xfId="4" applyNumberFormat="1" applyFont="1" applyFill="1" applyBorder="1" applyAlignment="1">
      <alignment horizontal="right" vertical="center"/>
    </xf>
    <xf numFmtId="165" fontId="18" fillId="7" borderId="0" xfId="4" applyNumberFormat="1" applyFont="1" applyFill="1" applyAlignment="1">
      <alignment horizontal="right" vertical="center"/>
    </xf>
    <xf numFmtId="166" fontId="2" fillId="0" borderId="0" xfId="4" applyNumberFormat="1" applyFont="1" applyFill="1" applyAlignment="1"/>
    <xf numFmtId="164" fontId="2" fillId="8" borderId="1" xfId="4" applyFont="1" applyFill="1" applyBorder="1" applyAlignment="1">
      <alignment horizontal="center" vertical="center" wrapText="1"/>
    </xf>
    <xf numFmtId="164" fontId="2" fillId="8" borderId="0" xfId="4" applyFont="1" applyFill="1" applyAlignment="1">
      <alignment horizontal="center" vertical="center" wrapText="1"/>
    </xf>
    <xf numFmtId="164" fontId="20" fillId="2" borderId="1" xfId="4" applyFont="1" applyFill="1" applyBorder="1" applyAlignment="1">
      <alignment horizontal="center" wrapText="1"/>
    </xf>
    <xf numFmtId="164" fontId="20" fillId="2" borderId="1" xfId="4" applyFont="1" applyFill="1" applyBorder="1" applyAlignment="1">
      <alignment horizontal="center"/>
    </xf>
    <xf numFmtId="164" fontId="2" fillId="0" borderId="1" xfId="4" applyFont="1" applyFill="1" applyBorder="1" applyAlignment="1">
      <alignment horizontal="center"/>
    </xf>
    <xf numFmtId="164" fontId="2" fillId="0" borderId="1" xfId="4" applyFont="1" applyFill="1" applyBorder="1" applyAlignment="1">
      <alignment horizontal="right"/>
    </xf>
    <xf numFmtId="168" fontId="2" fillId="0" borderId="0" xfId="5" applyNumberFormat="1" applyFont="1" applyFill="1" applyAlignment="1"/>
    <xf numFmtId="169" fontId="2" fillId="0" borderId="0" xfId="3" applyNumberFormat="1" applyFont="1" applyFill="1" applyAlignment="1"/>
    <xf numFmtId="164" fontId="2" fillId="0" borderId="7" xfId="4" applyFont="1" applyFill="1" applyBorder="1" applyAlignment="1">
      <alignment horizontal="center"/>
    </xf>
    <xf numFmtId="164" fontId="2" fillId="0" borderId="0" xfId="4" applyFont="1" applyFill="1" applyAlignment="1">
      <alignment horizontal="right"/>
    </xf>
    <xf numFmtId="167" fontId="2" fillId="0" borderId="0" xfId="5" applyFont="1" applyFill="1" applyAlignment="1"/>
    <xf numFmtId="164" fontId="21" fillId="0" borderId="0" xfId="4" applyFont="1" applyFill="1" applyAlignment="1">
      <alignment horizontal="right"/>
    </xf>
    <xf numFmtId="166" fontId="21" fillId="0" borderId="0" xfId="4" applyNumberFormat="1" applyFont="1" applyFill="1" applyAlignment="1"/>
    <xf numFmtId="169" fontId="21" fillId="0" borderId="0" xfId="4" applyNumberFormat="1" applyFont="1" applyFill="1" applyAlignment="1"/>
    <xf numFmtId="164" fontId="2" fillId="6" borderId="0" xfId="4" applyFont="1" applyFill="1" applyAlignment="1"/>
    <xf numFmtId="164" fontId="16" fillId="6" borderId="8" xfId="4" applyFont="1" applyFill="1" applyBorder="1" applyAlignment="1">
      <alignment horizontal="center" vertical="center"/>
    </xf>
    <xf numFmtId="164" fontId="16" fillId="6" borderId="4" xfId="4" applyFont="1" applyFill="1" applyBorder="1" applyAlignment="1">
      <alignment horizontal="center" vertical="center"/>
    </xf>
    <xf numFmtId="164" fontId="16" fillId="6" borderId="3" xfId="4" applyFont="1" applyFill="1" applyBorder="1" applyAlignment="1">
      <alignment horizontal="center" vertical="center"/>
    </xf>
    <xf numFmtId="164" fontId="23" fillId="6" borderId="2" xfId="4" applyFont="1" applyFill="1" applyBorder="1" applyAlignment="1">
      <alignment horizontal="center" vertical="center"/>
    </xf>
    <xf numFmtId="164" fontId="24" fillId="0" borderId="5" xfId="4" applyFont="1" applyFill="1" applyBorder="1" applyAlignment="1">
      <alignment vertical="center"/>
    </xf>
    <xf numFmtId="164" fontId="14" fillId="0" borderId="4" xfId="4" applyFont="1" applyFill="1" applyBorder="1" applyAlignment="1">
      <alignment horizontal="right" vertical="center"/>
    </xf>
    <xf numFmtId="164" fontId="24" fillId="0" borderId="9" xfId="4" applyFont="1" applyFill="1" applyBorder="1" applyAlignment="1">
      <alignment vertical="center"/>
    </xf>
    <xf numFmtId="164" fontId="14" fillId="0" borderId="6" xfId="4" applyFont="1" applyFill="1" applyBorder="1" applyAlignment="1">
      <alignment horizontal="right" vertical="center"/>
    </xf>
    <xf numFmtId="170" fontId="14" fillId="0" borderId="10" xfId="4" applyNumberFormat="1" applyFont="1" applyFill="1" applyBorder="1" applyAlignment="1">
      <alignment horizontal="right" vertical="center"/>
    </xf>
    <xf numFmtId="164" fontId="24" fillId="0" borderId="1" xfId="4" applyFont="1" applyFill="1" applyBorder="1" applyAlignment="1">
      <alignment vertical="center"/>
    </xf>
    <xf numFmtId="164" fontId="20" fillId="2" borderId="1" xfId="4" applyFont="1" applyFill="1" applyBorder="1" applyAlignment="1"/>
    <xf numFmtId="164" fontId="24" fillId="7" borderId="5" xfId="4" applyFont="1" applyFill="1" applyBorder="1" applyAlignment="1">
      <alignment vertical="center"/>
    </xf>
    <xf numFmtId="164" fontId="25" fillId="7" borderId="4" xfId="4" applyFont="1" applyFill="1" applyBorder="1" applyAlignment="1">
      <alignment horizontal="right" vertical="center"/>
    </xf>
    <xf numFmtId="170" fontId="25" fillId="7" borderId="3" xfId="4" applyNumberFormat="1" applyFont="1" applyFill="1" applyBorder="1" applyAlignment="1">
      <alignment horizontal="right" vertical="center"/>
    </xf>
    <xf numFmtId="164" fontId="26" fillId="2" borderId="1" xfId="4" applyFont="1" applyFill="1" applyBorder="1" applyAlignment="1"/>
    <xf numFmtId="164" fontId="2" fillId="0" borderId="1" xfId="4" applyFont="1" applyFill="1" applyBorder="1" applyAlignment="1">
      <alignment horizontal="center" vertical="center"/>
    </xf>
    <xf numFmtId="164" fontId="16" fillId="2" borderId="1" xfId="4" applyFont="1" applyFill="1" applyBorder="1" applyAlignment="1">
      <alignment horizontal="center" vertical="center" wrapText="1"/>
    </xf>
    <xf numFmtId="164" fontId="16" fillId="2" borderId="6" xfId="4" applyFont="1" applyFill="1" applyBorder="1" applyAlignment="1">
      <alignment horizontal="center" vertical="center" wrapText="1"/>
    </xf>
    <xf numFmtId="164" fontId="27" fillId="0" borderId="11" xfId="4" applyFont="1" applyFill="1" applyBorder="1" applyAlignment="1">
      <alignment horizontal="center" vertical="center" wrapText="1"/>
    </xf>
    <xf numFmtId="164" fontId="27" fillId="0" borderId="1" xfId="4" applyFont="1" applyFill="1" applyBorder="1" applyAlignment="1">
      <alignment horizontal="center" vertical="center" wrapText="1"/>
    </xf>
    <xf numFmtId="164" fontId="27" fillId="0" borderId="4" xfId="4" applyFont="1" applyFill="1" applyBorder="1" applyAlignment="1">
      <alignment horizontal="center" vertical="center" wrapText="1"/>
    </xf>
    <xf numFmtId="164" fontId="27" fillId="0" borderId="12" xfId="4" applyFont="1" applyFill="1" applyBorder="1" applyAlignment="1">
      <alignment horizontal="center" vertical="center" wrapText="1"/>
    </xf>
    <xf numFmtId="164" fontId="28" fillId="0" borderId="5" xfId="4" applyFont="1" applyFill="1" applyBorder="1" applyAlignment="1">
      <alignment horizontal="center" vertical="center" wrapText="1"/>
    </xf>
    <xf numFmtId="164" fontId="28" fillId="0" borderId="4" xfId="4" applyFont="1" applyFill="1" applyBorder="1" applyAlignment="1">
      <alignment horizontal="center" vertical="center" wrapText="1"/>
    </xf>
    <xf numFmtId="164" fontId="28" fillId="0" borderId="1" xfId="4" applyFont="1" applyFill="1" applyBorder="1" applyAlignment="1">
      <alignment horizontal="center" vertical="center" wrapText="1"/>
    </xf>
    <xf numFmtId="164" fontId="28" fillId="0" borderId="6" xfId="4" applyFont="1" applyFill="1" applyBorder="1" applyAlignment="1">
      <alignment horizontal="center" vertical="center" wrapText="1"/>
    </xf>
    <xf numFmtId="164" fontId="27" fillId="0" borderId="13" xfId="4" applyFont="1" applyFill="1" applyBorder="1" applyAlignment="1">
      <alignment horizontal="center" vertical="center" wrapText="1"/>
    </xf>
    <xf numFmtId="164" fontId="28" fillId="0" borderId="7" xfId="4" applyFont="1" applyFill="1" applyBorder="1" applyAlignment="1">
      <alignment horizontal="center" vertical="center" wrapText="1"/>
    </xf>
    <xf numFmtId="164" fontId="28" fillId="0" borderId="14" xfId="4" applyFont="1" applyFill="1" applyBorder="1" applyAlignment="1">
      <alignment horizontal="center" vertical="center" wrapText="1"/>
    </xf>
    <xf numFmtId="164" fontId="30" fillId="2" borderId="5" xfId="4" applyFont="1" applyFill="1" applyBorder="1" applyAlignment="1">
      <alignment horizontal="center" vertical="center" wrapText="1"/>
    </xf>
    <xf numFmtId="164" fontId="30" fillId="2" borderId="4" xfId="4" applyFont="1" applyFill="1" applyBorder="1" applyAlignment="1">
      <alignment horizontal="center" vertical="center" wrapText="1"/>
    </xf>
    <xf numFmtId="164" fontId="20" fillId="2" borderId="1" xfId="4" applyFont="1" applyFill="1" applyBorder="1" applyAlignment="1">
      <alignment horizontal="center" vertical="center"/>
    </xf>
    <xf numFmtId="164" fontId="31" fillId="0" borderId="5" xfId="4" applyFont="1" applyFill="1" applyBorder="1" applyAlignment="1">
      <alignment horizontal="center" vertical="center" wrapText="1"/>
    </xf>
    <xf numFmtId="164" fontId="31" fillId="0" borderId="4" xfId="4" applyFont="1" applyFill="1" applyBorder="1" applyAlignment="1">
      <alignment horizontal="center" vertical="center" wrapText="1"/>
    </xf>
    <xf numFmtId="164" fontId="31" fillId="0" borderId="1" xfId="4" applyFont="1" applyFill="1" applyBorder="1" applyAlignment="1">
      <alignment horizontal="center" vertical="center" wrapText="1"/>
    </xf>
    <xf numFmtId="164" fontId="31" fillId="0" borderId="0" xfId="4" applyFont="1" applyFill="1" applyAlignment="1">
      <alignment horizontal="center" vertical="center" wrapText="1"/>
    </xf>
    <xf numFmtId="164" fontId="31" fillId="0" borderId="6" xfId="4" applyFont="1" applyFill="1" applyBorder="1" applyAlignment="1">
      <alignment horizontal="center" vertical="center" wrapText="1"/>
    </xf>
    <xf numFmtId="164" fontId="20" fillId="2" borderId="1" xfId="4" applyFont="1" applyFill="1" applyBorder="1" applyAlignment="1">
      <alignment horizontal="center" vertical="center" wrapText="1"/>
    </xf>
    <xf numFmtId="164" fontId="31" fillId="0" borderId="14" xfId="4" applyFont="1" applyFill="1" applyBorder="1" applyAlignment="1">
      <alignment horizontal="center" vertical="center" wrapText="1"/>
    </xf>
    <xf numFmtId="164" fontId="31" fillId="0" borderId="7" xfId="4" applyFont="1" applyFill="1" applyBorder="1" applyAlignment="1">
      <alignment horizontal="center" vertical="center" wrapText="1"/>
    </xf>
    <xf numFmtId="164" fontId="20" fillId="2" borderId="5" xfId="4" applyFont="1" applyFill="1" applyBorder="1" applyAlignment="1">
      <alignment horizontal="center" vertical="center" wrapText="1"/>
    </xf>
    <xf numFmtId="164" fontId="20" fillId="2" borderId="4" xfId="4" applyFont="1" applyFill="1" applyBorder="1" applyAlignment="1">
      <alignment horizontal="center" vertical="center" wrapText="1"/>
    </xf>
    <xf numFmtId="164" fontId="32" fillId="0" borderId="5" xfId="4" applyFont="1" applyFill="1" applyBorder="1" applyAlignment="1">
      <alignment horizontal="center" vertical="center" wrapText="1"/>
    </xf>
    <xf numFmtId="164" fontId="32" fillId="0" borderId="4" xfId="4" applyFont="1" applyFill="1" applyBorder="1" applyAlignment="1">
      <alignment horizontal="center" vertical="center" wrapText="1"/>
    </xf>
    <xf numFmtId="164" fontId="32" fillId="0" borderId="1" xfId="4" applyFont="1" applyFill="1" applyBorder="1" applyAlignment="1">
      <alignment horizontal="center" vertical="center" wrapText="1"/>
    </xf>
    <xf numFmtId="164" fontId="32" fillId="0" borderId="6" xfId="4" applyFont="1" applyFill="1" applyBorder="1" applyAlignment="1">
      <alignment horizontal="center" vertical="center" wrapText="1"/>
    </xf>
    <xf numFmtId="164" fontId="32" fillId="0" borderId="7" xfId="4" applyFont="1" applyFill="1" applyBorder="1" applyAlignment="1">
      <alignment horizontal="center" vertical="center" wrapText="1"/>
    </xf>
    <xf numFmtId="164" fontId="32" fillId="0" borderId="14" xfId="4" applyFont="1" applyFill="1" applyBorder="1" applyAlignment="1">
      <alignment horizontal="center" vertical="center" wrapText="1"/>
    </xf>
    <xf numFmtId="164" fontId="21" fillId="0" borderId="1" xfId="4" applyFont="1" applyFill="1" applyBorder="1" applyAlignment="1">
      <alignment horizontal="center"/>
    </xf>
    <xf numFmtId="164" fontId="34" fillId="6" borderId="5" xfId="4" applyFont="1" applyFill="1" applyBorder="1" applyAlignment="1">
      <alignment vertical="center" wrapText="1"/>
    </xf>
    <xf numFmtId="164" fontId="33" fillId="6" borderId="4" xfId="4" applyFont="1" applyFill="1" applyBorder="1" applyAlignment="1">
      <alignment horizontal="center" vertical="center" wrapText="1"/>
    </xf>
    <xf numFmtId="164" fontId="33" fillId="6" borderId="5" xfId="4" applyFont="1" applyFill="1" applyBorder="1" applyAlignment="1">
      <alignment horizontal="center" vertical="center" wrapText="1"/>
    </xf>
    <xf numFmtId="164" fontId="21" fillId="10" borderId="1" xfId="4" applyFont="1" applyFill="1" applyBorder="1" applyAlignment="1">
      <alignment horizontal="center" vertical="center"/>
    </xf>
    <xf numFmtId="164" fontId="21" fillId="10" borderId="7" xfId="4" applyFont="1" applyFill="1" applyBorder="1" applyAlignment="1">
      <alignment horizontal="center" vertical="center"/>
    </xf>
    <xf numFmtId="164" fontId="2" fillId="0" borderId="5" xfId="4" applyFont="1" applyFill="1" applyBorder="1" applyAlignment="1">
      <alignment vertical="center" wrapText="1"/>
    </xf>
    <xf numFmtId="164" fontId="2" fillId="0" borderId="4" xfId="4" applyFont="1" applyFill="1" applyBorder="1" applyAlignment="1">
      <alignment horizontal="center" vertical="center" wrapText="1"/>
    </xf>
    <xf numFmtId="164" fontId="2" fillId="0" borderId="5" xfId="4" applyFont="1" applyFill="1" applyBorder="1" applyAlignment="1">
      <alignment horizontal="center" vertical="center" wrapText="1"/>
    </xf>
    <xf numFmtId="164" fontId="35" fillId="0" borderId="4" xfId="4" applyFont="1" applyFill="1" applyBorder="1" applyAlignment="1">
      <alignment horizontal="center" vertical="center" wrapText="1"/>
    </xf>
    <xf numFmtId="164" fontId="2" fillId="11" borderId="1" xfId="4" applyFont="1" applyFill="1" applyBorder="1" applyAlignment="1">
      <alignment horizontal="center"/>
    </xf>
    <xf numFmtId="164" fontId="2" fillId="11" borderId="1" xfId="4" applyFont="1" applyFill="1" applyBorder="1" applyAlignment="1"/>
    <xf numFmtId="164" fontId="2" fillId="0" borderId="1" xfId="4" applyFont="1" applyFill="1" applyBorder="1" applyAlignment="1">
      <alignment vertical="center" wrapText="1"/>
    </xf>
    <xf numFmtId="164" fontId="2" fillId="0" borderId="6" xfId="4" applyFont="1" applyFill="1" applyBorder="1" applyAlignment="1">
      <alignment horizontal="center" vertical="center" wrapText="1"/>
    </xf>
    <xf numFmtId="164" fontId="2" fillId="0" borderId="1" xfId="4" applyFont="1" applyFill="1" applyBorder="1" applyAlignment="1">
      <alignment horizontal="center" vertical="center" wrapText="1"/>
    </xf>
    <xf numFmtId="164" fontId="35" fillId="0" borderId="6" xfId="4" applyFont="1" applyFill="1" applyBorder="1" applyAlignment="1">
      <alignment horizontal="center" vertical="center" wrapText="1"/>
    </xf>
    <xf numFmtId="164" fontId="21" fillId="0" borderId="5" xfId="4" applyFont="1" applyFill="1" applyBorder="1" applyAlignment="1">
      <alignment vertical="center" wrapText="1"/>
    </xf>
    <xf numFmtId="164" fontId="21" fillId="0" borderId="4" xfId="4" applyFont="1" applyFill="1" applyBorder="1" applyAlignment="1">
      <alignment horizontal="center" vertical="center" wrapText="1"/>
    </xf>
    <xf numFmtId="164" fontId="21" fillId="0" borderId="5" xfId="4" applyFont="1" applyFill="1" applyBorder="1" applyAlignment="1">
      <alignment horizontal="center" vertical="center" wrapText="1"/>
    </xf>
    <xf numFmtId="164" fontId="36" fillId="0" borderId="4" xfId="4" applyFont="1" applyFill="1" applyBorder="1" applyAlignment="1">
      <alignment horizontal="center" vertical="center" wrapText="1"/>
    </xf>
    <xf numFmtId="164" fontId="2" fillId="0" borderId="0" xfId="4" applyFont="1" applyFill="1" applyAlignment="1">
      <alignment horizontal="center"/>
    </xf>
    <xf numFmtId="164" fontId="21" fillId="0" borderId="0" xfId="4" applyFont="1" applyFill="1" applyAlignment="1">
      <alignment horizontal="center" vertical="center"/>
    </xf>
    <xf numFmtId="164" fontId="21" fillId="10" borderId="6" xfId="4" applyFont="1" applyFill="1" applyBorder="1" applyAlignment="1">
      <alignment horizontal="center" vertical="center"/>
    </xf>
    <xf numFmtId="164" fontId="2" fillId="0" borderId="0" xfId="4" applyFont="1" applyFill="1" applyAlignment="1">
      <alignment horizontal="center" vertical="center"/>
    </xf>
    <xf numFmtId="164" fontId="2" fillId="0" borderId="6" xfId="4" applyFont="1" applyFill="1" applyBorder="1" applyAlignment="1">
      <alignment horizontal="center" vertical="center"/>
    </xf>
    <xf numFmtId="164" fontId="20" fillId="12" borderId="1" xfId="4" applyFont="1" applyFill="1" applyBorder="1" applyAlignment="1"/>
    <xf numFmtId="164" fontId="20" fillId="12" borderId="12" xfId="4" applyFont="1" applyFill="1" applyBorder="1" applyAlignment="1"/>
    <xf numFmtId="164" fontId="20" fillId="12" borderId="1" xfId="4" applyFont="1" applyFill="1" applyBorder="1" applyAlignment="1">
      <alignment horizontal="center"/>
    </xf>
    <xf numFmtId="164" fontId="20" fillId="12" borderId="12" xfId="4" applyFont="1" applyFill="1" applyBorder="1" applyAlignment="1">
      <alignment horizontal="center"/>
    </xf>
    <xf numFmtId="164" fontId="2" fillId="4" borderId="0" xfId="4" applyFont="1" applyFill="1" applyAlignment="1"/>
    <xf numFmtId="164" fontId="2" fillId="4" borderId="1" xfId="4" applyFont="1" applyFill="1" applyBorder="1" applyAlignment="1">
      <alignment horizontal="center"/>
    </xf>
    <xf numFmtId="164" fontId="2" fillId="4" borderId="12" xfId="4" applyFont="1" applyFill="1" applyBorder="1" applyAlignment="1">
      <alignment horizontal="center"/>
    </xf>
    <xf numFmtId="164" fontId="2" fillId="4" borderId="1" xfId="4" applyFont="1" applyFill="1" applyBorder="1" applyAlignment="1">
      <alignment horizontal="center" vertical="center"/>
    </xf>
    <xf numFmtId="164" fontId="2" fillId="4" borderId="0" xfId="4" applyFont="1" applyFill="1" applyAlignment="1">
      <alignment horizontal="center" vertical="center"/>
    </xf>
    <xf numFmtId="164" fontId="2" fillId="4" borderId="1" xfId="4" applyFont="1" applyFill="1" applyBorder="1" applyAlignment="1"/>
    <xf numFmtId="164" fontId="2" fillId="0" borderId="12" xfId="4" applyFont="1" applyFill="1" applyBorder="1" applyAlignment="1">
      <alignment horizontal="center"/>
    </xf>
    <xf numFmtId="164" fontId="2" fillId="4" borderId="5" xfId="4" applyFont="1" applyFill="1" applyBorder="1" applyAlignment="1">
      <alignment horizontal="center"/>
    </xf>
    <xf numFmtId="164" fontId="21" fillId="0" borderId="7" xfId="4" applyFont="1" applyFill="1" applyBorder="1" applyAlignment="1">
      <alignment horizontal="center"/>
    </xf>
    <xf numFmtId="164" fontId="21" fillId="0" borderId="1" xfId="4" applyFont="1" applyFill="1" applyBorder="1" applyAlignment="1"/>
    <xf numFmtId="164" fontId="20" fillId="6" borderId="1" xfId="4" applyFont="1" applyFill="1" applyBorder="1" applyAlignment="1">
      <alignment horizontal="center"/>
    </xf>
    <xf numFmtId="164" fontId="20" fillId="6" borderId="2" xfId="4" applyFont="1" applyFill="1" applyBorder="1" applyAlignment="1">
      <alignment horizontal="center"/>
    </xf>
    <xf numFmtId="164" fontId="21" fillId="0" borderId="0" xfId="4" applyFont="1" applyFill="1" applyAlignment="1"/>
    <xf numFmtId="167" fontId="2" fillId="0" borderId="0" xfId="4" applyNumberFormat="1" applyFont="1" applyFill="1" applyAlignment="1"/>
    <xf numFmtId="164" fontId="2" fillId="0" borderId="7" xfId="4" applyFont="1" applyFill="1" applyBorder="1" applyAlignment="1">
      <alignment horizontal="center" vertical="center"/>
    </xf>
    <xf numFmtId="164" fontId="26" fillId="2" borderId="1" xfId="4" applyFont="1" applyFill="1" applyBorder="1" applyAlignment="1">
      <alignment horizontal="center"/>
    </xf>
    <xf numFmtId="165" fontId="2" fillId="0" borderId="0" xfId="4" applyNumberFormat="1" applyFont="1" applyFill="1" applyAlignment="1"/>
    <xf numFmtId="164" fontId="16" fillId="6" borderId="1" xfId="4" applyFont="1" applyFill="1" applyBorder="1" applyAlignment="1">
      <alignment horizontal="center" vertical="center"/>
    </xf>
    <xf numFmtId="164" fontId="17" fillId="6" borderId="1" xfId="4" applyFont="1" applyFill="1" applyBorder="1" applyAlignment="1">
      <alignment horizontal="center" vertical="center"/>
    </xf>
    <xf numFmtId="164" fontId="17" fillId="6" borderId="1" xfId="4" applyFont="1" applyFill="1" applyBorder="1" applyAlignment="1">
      <alignment horizontal="center" vertical="center" wrapText="1"/>
    </xf>
    <xf numFmtId="164" fontId="20" fillId="9" borderId="0" xfId="4" applyFont="1" applyFill="1" applyAlignment="1">
      <alignment horizontal="center"/>
    </xf>
    <xf numFmtId="164" fontId="22" fillId="6" borderId="1" xfId="4" applyFont="1" applyFill="1" applyBorder="1" applyAlignment="1">
      <alignment horizontal="center" vertical="center"/>
    </xf>
    <xf numFmtId="164" fontId="16" fillId="2" borderId="1" xfId="4" applyFont="1" applyFill="1" applyBorder="1" applyAlignment="1">
      <alignment horizontal="center" vertical="center" wrapText="1"/>
    </xf>
    <xf numFmtId="164" fontId="29" fillId="2" borderId="1" xfId="4" applyFont="1" applyFill="1" applyBorder="1" applyAlignment="1">
      <alignment horizontal="center" vertical="center" wrapText="1"/>
    </xf>
    <xf numFmtId="164" fontId="20" fillId="2" borderId="1" xfId="4" applyFont="1" applyFill="1" applyBorder="1" applyAlignment="1">
      <alignment horizontal="center" vertical="center" wrapText="1"/>
    </xf>
    <xf numFmtId="164" fontId="25" fillId="0" borderId="1" xfId="4" applyFont="1" applyFill="1" applyBorder="1" applyAlignment="1">
      <alignment horizontal="center" vertical="center" wrapText="1"/>
    </xf>
    <xf numFmtId="164" fontId="33" fillId="6" borderId="1" xfId="4" applyFont="1" applyFill="1" applyBorder="1" applyAlignment="1">
      <alignment horizontal="center"/>
    </xf>
    <xf numFmtId="164" fontId="20" fillId="12" borderId="3" xfId="4" applyFont="1" applyFill="1" applyBorder="1" applyAlignment="1">
      <alignment horizontal="center"/>
    </xf>
    <xf numFmtId="164" fontId="20" fillId="6" borderId="1" xfId="4" applyFont="1" applyFill="1" applyBorder="1" applyAlignment="1">
      <alignment horizontal="center"/>
    </xf>
    <xf numFmtId="164" fontId="20" fillId="2" borderId="1" xfId="4" applyFont="1" applyFill="1" applyBorder="1" applyAlignment="1">
      <alignment horizontal="center"/>
    </xf>
    <xf numFmtId="164" fontId="2" fillId="0" borderId="1" xfId="4" applyFont="1" applyFill="1" applyBorder="1" applyAlignment="1">
      <alignment horizontal="center" vertical="center"/>
    </xf>
    <xf numFmtId="167" fontId="2" fillId="0" borderId="1" xfId="5" applyFont="1" applyFill="1" applyBorder="1" applyAlignment="1">
      <alignment horizontal="center" vertical="center"/>
    </xf>
    <xf numFmtId="171" fontId="2" fillId="0" borderId="0" xfId="3" applyFont="1" applyFill="1" applyAlignment="1"/>
    <xf numFmtId="164" fontId="37" fillId="8" borderId="15" xfId="4" applyFont="1" applyFill="1" applyBorder="1" applyAlignment="1">
      <alignment vertical="center" wrapText="1"/>
    </xf>
    <xf numFmtId="164" fontId="37" fillId="8" borderId="16" xfId="4" applyFont="1" applyFill="1" applyBorder="1" applyAlignment="1">
      <alignment vertical="center" wrapText="1"/>
    </xf>
    <xf numFmtId="164" fontId="38" fillId="8" borderId="16" xfId="4" applyFont="1" applyFill="1" applyBorder="1" applyAlignment="1">
      <alignment vertical="center" wrapText="1"/>
    </xf>
    <xf numFmtId="170" fontId="38" fillId="8" borderId="17" xfId="4" applyNumberFormat="1" applyFont="1" applyFill="1" applyBorder="1" applyAlignment="1">
      <alignment vertical="center" wrapText="1"/>
    </xf>
    <xf numFmtId="164" fontId="37" fillId="13" borderId="18" xfId="4" applyFont="1" applyFill="1" applyBorder="1" applyAlignment="1">
      <alignment vertical="center" wrapText="1"/>
    </xf>
    <xf numFmtId="164" fontId="37" fillId="13" borderId="1" xfId="4" applyFont="1" applyFill="1" applyBorder="1" applyAlignment="1">
      <alignment vertical="center" wrapText="1"/>
    </xf>
    <xf numFmtId="164" fontId="38" fillId="13" borderId="1" xfId="4" applyFont="1" applyFill="1" applyBorder="1" applyAlignment="1">
      <alignment vertical="center" wrapText="1"/>
    </xf>
    <xf numFmtId="170" fontId="38" fillId="13" borderId="19" xfId="4" applyNumberFormat="1" applyFont="1" applyFill="1" applyBorder="1" applyAlignment="1">
      <alignment vertical="center" wrapText="1"/>
    </xf>
    <xf numFmtId="164" fontId="37" fillId="8" borderId="18" xfId="4" applyFont="1" applyFill="1" applyBorder="1" applyAlignment="1">
      <alignment vertical="center" wrapText="1"/>
    </xf>
    <xf numFmtId="164" fontId="37" fillId="8" borderId="1" xfId="4" applyFont="1" applyFill="1" applyBorder="1" applyAlignment="1">
      <alignment vertical="center" wrapText="1"/>
    </xf>
    <xf numFmtId="164" fontId="38" fillId="8" borderId="1" xfId="4" applyFont="1" applyFill="1" applyBorder="1" applyAlignment="1">
      <alignment vertical="center" wrapText="1"/>
    </xf>
    <xf numFmtId="170" fontId="38" fillId="8" borderId="19" xfId="4" applyNumberFormat="1" applyFont="1" applyFill="1" applyBorder="1" applyAlignment="1">
      <alignment vertical="center" wrapText="1"/>
    </xf>
    <xf numFmtId="164" fontId="39" fillId="8" borderId="18" xfId="4" applyFont="1" applyFill="1" applyBorder="1" applyAlignment="1">
      <alignment vertical="center" wrapText="1"/>
    </xf>
    <xf numFmtId="164" fontId="39" fillId="8" borderId="1" xfId="4" applyFont="1" applyFill="1" applyBorder="1" applyAlignment="1">
      <alignment vertical="center" wrapText="1"/>
    </xf>
    <xf numFmtId="164" fontId="40" fillId="8" borderId="1" xfId="4" applyFont="1" applyFill="1" applyBorder="1" applyAlignment="1">
      <alignment vertical="center" wrapText="1"/>
    </xf>
    <xf numFmtId="170" fontId="40" fillId="8" borderId="19" xfId="4" applyNumberFormat="1" applyFont="1" applyFill="1" applyBorder="1" applyAlignment="1">
      <alignment vertical="center" wrapText="1"/>
    </xf>
    <xf numFmtId="164" fontId="39" fillId="13" borderId="18" xfId="4" applyFont="1" applyFill="1" applyBorder="1" applyAlignment="1">
      <alignment vertical="center" wrapText="1"/>
    </xf>
    <xf numFmtId="164" fontId="39" fillId="13" borderId="1" xfId="4" applyFont="1" applyFill="1" applyBorder="1" applyAlignment="1">
      <alignment vertical="center" wrapText="1"/>
    </xf>
    <xf numFmtId="164" fontId="40" fillId="13" borderId="1" xfId="4" applyFont="1" applyFill="1" applyBorder="1" applyAlignment="1">
      <alignment vertical="center" wrapText="1"/>
    </xf>
    <xf numFmtId="170" fontId="40" fillId="13" borderId="19" xfId="4" applyNumberFormat="1" applyFont="1" applyFill="1" applyBorder="1" applyAlignment="1">
      <alignment vertical="center" wrapText="1"/>
    </xf>
    <xf numFmtId="164" fontId="38" fillId="8" borderId="19" xfId="4" applyFont="1" applyFill="1" applyBorder="1" applyAlignment="1">
      <alignment vertical="center" wrapText="1"/>
    </xf>
    <xf numFmtId="164" fontId="38" fillId="13" borderId="19" xfId="4" applyFont="1" applyFill="1" applyBorder="1" applyAlignment="1">
      <alignment vertical="center" wrapText="1"/>
    </xf>
    <xf numFmtId="164" fontId="40" fillId="8" borderId="19" xfId="4" applyFont="1" applyFill="1" applyBorder="1" applyAlignment="1">
      <alignment vertical="center" wrapText="1"/>
    </xf>
    <xf numFmtId="164" fontId="39" fillId="13" borderId="19" xfId="4" applyFont="1" applyFill="1" applyBorder="1" applyAlignment="1">
      <alignment vertical="center" wrapText="1"/>
    </xf>
    <xf numFmtId="164" fontId="39" fillId="8" borderId="19" xfId="4" applyFont="1" applyFill="1" applyBorder="1" applyAlignment="1">
      <alignment vertical="center" wrapText="1"/>
    </xf>
    <xf numFmtId="164" fontId="37" fillId="8" borderId="19" xfId="4" applyFont="1" applyFill="1" applyBorder="1" applyAlignment="1">
      <alignment vertical="center" wrapText="1"/>
    </xf>
    <xf numFmtId="164" fontId="37" fillId="13" borderId="19" xfId="4" applyFont="1" applyFill="1" applyBorder="1" applyAlignment="1">
      <alignment vertical="center" wrapText="1"/>
    </xf>
    <xf numFmtId="170" fontId="37" fillId="13" borderId="19" xfId="4" applyNumberFormat="1" applyFont="1" applyFill="1" applyBorder="1" applyAlignment="1">
      <alignment vertical="center" wrapText="1"/>
    </xf>
    <xf numFmtId="170" fontId="37" fillId="8" borderId="19" xfId="4" applyNumberFormat="1" applyFont="1" applyFill="1" applyBorder="1" applyAlignment="1">
      <alignment vertical="center" wrapText="1"/>
    </xf>
    <xf numFmtId="164" fontId="37" fillId="8" borderId="20" xfId="4" applyFont="1" applyFill="1" applyBorder="1" applyAlignment="1">
      <alignment vertical="center" wrapText="1"/>
    </xf>
    <xf numFmtId="170" fontId="21" fillId="8" borderId="19" xfId="4" applyNumberFormat="1" applyFont="1" applyFill="1" applyBorder="1" applyAlignment="1">
      <alignment vertical="center" wrapText="1"/>
    </xf>
    <xf numFmtId="164" fontId="37" fillId="13" borderId="21" xfId="4" applyFont="1" applyFill="1" applyBorder="1" applyAlignment="1">
      <alignment vertical="center" wrapText="1"/>
    </xf>
    <xf numFmtId="164" fontId="37" fillId="13" borderId="22" xfId="4" applyFont="1" applyFill="1" applyBorder="1" applyAlignment="1">
      <alignment vertical="center" wrapText="1"/>
    </xf>
    <xf numFmtId="164" fontId="37" fillId="13" borderId="23" xfId="4" applyFont="1" applyFill="1" applyBorder="1" applyAlignment="1">
      <alignment vertical="center" wrapText="1"/>
    </xf>
    <xf numFmtId="164" fontId="41" fillId="0" borderId="0" xfId="4" applyFont="1" applyFill="1" applyAlignment="1">
      <alignment vertical="center" wrapText="1"/>
    </xf>
    <xf numFmtId="164" fontId="33" fillId="14" borderId="1" xfId="4" applyFont="1" applyFill="1" applyBorder="1" applyAlignment="1">
      <alignment horizontal="center" vertical="center" wrapText="1"/>
    </xf>
    <xf numFmtId="164" fontId="2" fillId="8" borderId="1" xfId="4" applyFont="1" applyFill="1" applyBorder="1" applyAlignment="1">
      <alignment vertical="center" wrapText="1"/>
    </xf>
    <xf numFmtId="170" fontId="21" fillId="8" borderId="1" xfId="4" applyNumberFormat="1" applyFont="1" applyFill="1" applyBorder="1" applyAlignment="1">
      <alignment vertical="center" wrapText="1"/>
    </xf>
    <xf numFmtId="164" fontId="21" fillId="8" borderId="1" xfId="4" applyFont="1" applyFill="1" applyBorder="1" applyAlignment="1">
      <alignment vertical="center" wrapText="1"/>
    </xf>
    <xf numFmtId="164" fontId="2" fillId="13" borderId="1" xfId="4" applyFont="1" applyFill="1" applyBorder="1" applyAlignment="1">
      <alignment vertical="center" wrapText="1"/>
    </xf>
    <xf numFmtId="170" fontId="21" fillId="13" borderId="1" xfId="4" applyNumberFormat="1" applyFont="1" applyFill="1" applyBorder="1" applyAlignment="1">
      <alignment vertical="center" wrapText="1"/>
    </xf>
    <xf numFmtId="164" fontId="21" fillId="13" borderId="1" xfId="4" applyFont="1" applyFill="1" applyBorder="1" applyAlignment="1">
      <alignment vertical="center" wrapText="1"/>
    </xf>
    <xf numFmtId="164" fontId="37" fillId="8" borderId="18" xfId="4" applyFont="1" applyFill="1" applyBorder="1" applyAlignment="1">
      <alignment vertical="center" wrapText="1"/>
    </xf>
    <xf numFmtId="164" fontId="37" fillId="8" borderId="1" xfId="4" applyFont="1" applyFill="1" applyBorder="1" applyAlignment="1">
      <alignment vertical="center" wrapText="1"/>
    </xf>
    <xf numFmtId="165" fontId="37" fillId="8" borderId="1" xfId="4" applyNumberFormat="1" applyFont="1" applyFill="1" applyBorder="1" applyAlignment="1">
      <alignment vertical="center" wrapText="1"/>
    </xf>
    <xf numFmtId="164" fontId="44" fillId="15" borderId="1" xfId="4" applyFont="1" applyFill="1" applyBorder="1" applyAlignment="1">
      <alignment horizontal="center" vertical="center" wrapText="1"/>
    </xf>
    <xf numFmtId="164" fontId="44" fillId="15" borderId="12" xfId="4" applyFont="1" applyFill="1" applyBorder="1" applyAlignment="1">
      <alignment horizontal="center" vertical="center" wrapText="1"/>
    </xf>
    <xf numFmtId="164" fontId="45" fillId="16" borderId="5" xfId="4" applyFont="1" applyFill="1" applyBorder="1" applyAlignment="1">
      <alignment horizontal="center" vertical="center" wrapText="1"/>
    </xf>
    <xf numFmtId="164" fontId="46" fillId="16" borderId="5" xfId="4" applyFont="1" applyFill="1" applyBorder="1" applyAlignment="1">
      <alignment horizontal="center" vertical="center" wrapText="1"/>
    </xf>
    <xf numFmtId="167" fontId="45" fillId="16" borderId="5" xfId="4" applyNumberFormat="1" applyFont="1" applyFill="1" applyBorder="1" applyAlignment="1">
      <alignment horizontal="center" vertical="center" wrapText="1"/>
    </xf>
    <xf numFmtId="164" fontId="45" fillId="16" borderId="1" xfId="4" applyFont="1" applyFill="1" applyBorder="1" applyAlignment="1">
      <alignment horizontal="center" vertical="center" wrapText="1"/>
    </xf>
    <xf numFmtId="164" fontId="46" fillId="16" borderId="1" xfId="4" applyFont="1" applyFill="1" applyBorder="1" applyAlignment="1">
      <alignment horizontal="center" vertical="center" wrapText="1"/>
    </xf>
    <xf numFmtId="167" fontId="45" fillId="16" borderId="1" xfId="4" applyNumberFormat="1" applyFont="1" applyFill="1" applyBorder="1" applyAlignment="1">
      <alignment horizontal="center" vertical="center" wrapText="1"/>
    </xf>
    <xf numFmtId="164" fontId="45" fillId="16" borderId="12" xfId="4" applyFont="1" applyFill="1" applyBorder="1" applyAlignment="1">
      <alignment horizontal="center" vertical="center" wrapText="1"/>
    </xf>
    <xf numFmtId="165" fontId="45" fillId="16" borderId="1" xfId="4" applyNumberFormat="1" applyFont="1" applyFill="1" applyBorder="1" applyAlignment="1">
      <alignment horizontal="center" vertical="center" wrapText="1"/>
    </xf>
    <xf numFmtId="167" fontId="45" fillId="16" borderId="1" xfId="5" applyFont="1" applyFill="1" applyBorder="1" applyAlignment="1">
      <alignment horizontal="center" vertical="center" wrapText="1"/>
    </xf>
    <xf numFmtId="164" fontId="46" fillId="16" borderId="2" xfId="4" applyFont="1" applyFill="1" applyBorder="1" applyAlignment="1">
      <alignment horizontal="center" vertical="center" wrapText="1"/>
    </xf>
    <xf numFmtId="164" fontId="45" fillId="16" borderId="2" xfId="4" applyFont="1" applyFill="1" applyBorder="1" applyAlignment="1">
      <alignment horizontal="center" vertical="center" wrapText="1"/>
    </xf>
    <xf numFmtId="164" fontId="45" fillId="16" borderId="24" xfId="4" applyFont="1" applyFill="1" applyBorder="1" applyAlignment="1">
      <alignment horizontal="center" vertical="center" wrapText="1"/>
    </xf>
    <xf numFmtId="164" fontId="47" fillId="16" borderId="1" xfId="4" applyFont="1" applyFill="1" applyBorder="1" applyAlignment="1">
      <alignment horizontal="center" vertical="center" wrapText="1"/>
    </xf>
  </cellXfs>
  <cellStyles count="11">
    <cellStyle name="Excel Built-in Comma" xfId="2"/>
    <cellStyle name="Excel Built-in Currency" xfId="3"/>
    <cellStyle name="Excel Built-in Normal" xfId="4"/>
    <cellStyle name="Excel Built-in Percent" xfId="5"/>
    <cellStyle name="Heading" xfId="6"/>
    <cellStyle name="Heading1" xfId="7"/>
    <cellStyle name="Moneda" xfId="1" builtinId="4" customBuiltin="1"/>
    <cellStyle name="Normal" xfId="0" builtinId="0" customBuiltin="1"/>
    <cellStyle name="Porcentaje 2" xfId="8"/>
    <cellStyle name="Result" xfId="9"/>
    <cellStyle name="Result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70C0"/>
                </a:solidFill>
                <a:latin typeface="Calibri"/>
                <a:ea typeface=""/>
                <a:cs typeface=""/>
              </a:defRPr>
            </a:pPr>
            <a:r>
              <a:rPr lang="es-ES" sz="1400" b="1" i="0" u="none" strike="noStrike" kern="1200" cap="none" spc="0" baseline="0">
                <a:solidFill>
                  <a:srgbClr val="0070C0"/>
                </a:solidFill>
                <a:uFillTx/>
                <a:latin typeface="Calibri"/>
                <a:ea typeface=""/>
                <a:cs typeface=""/>
              </a:rPr>
              <a:t>MATRÍCULAS VEHICULOS 2017</a:t>
            </a:r>
          </a:p>
        </c:rich>
      </c:tx>
      <c:overlay val="0"/>
      <c:spPr>
        <a:noFill/>
        <a:ln>
          <a:noFill/>
        </a:ln>
      </c:spPr>
    </c:title>
    <c:autoTitleDeleted val="0"/>
    <c:plotArea>
      <c:layout/>
      <c:barChart>
        <c:barDir val="col"/>
        <c:grouping val="clustered"/>
        <c:varyColors val="0"/>
        <c:dLbls>
          <c:showLegendKey val="0"/>
          <c:showVal val="0"/>
          <c:showCatName val="0"/>
          <c:showSerName val="0"/>
          <c:showPercent val="0"/>
          <c:showBubbleSize val="0"/>
        </c:dLbls>
        <c:gapWidth val="150"/>
        <c:axId val="1944200272"/>
        <c:axId val="1944198096"/>
      </c:barChart>
      <c:valAx>
        <c:axId val="1944198096"/>
        <c:scaling>
          <c:orientation val="minMax"/>
        </c:scaling>
        <c:delete val="0"/>
        <c:axPos val="l"/>
        <c:majorGridlines>
          <c:spPr>
            <a:ln w="9363" cap="flat">
              <a:solidFill>
                <a:srgbClr val="D9D9D9"/>
              </a:solidFill>
              <a:prstDash val="solid"/>
              <a:round/>
            </a:ln>
          </c:spPr>
        </c:majorGridlines>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944200272"/>
        <c:crossesAt val="0"/>
        <c:crossBetween val="between"/>
      </c:valAx>
      <c:catAx>
        <c:axId val="1944200272"/>
        <c:scaling>
          <c:orientation val="minMax"/>
        </c:scaling>
        <c:delete val="0"/>
        <c:axPos val="b"/>
        <c:majorTickMark val="none"/>
        <c:minorTickMark val="none"/>
        <c:tickLblPos val="nextTo"/>
        <c:spPr>
          <a:no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944198096"/>
        <c:crossesAt val="0"/>
        <c:auto val="1"/>
        <c:lblAlgn val="ctr"/>
        <c:lblOffset val="100"/>
        <c:noMultiLvlLbl val="0"/>
      </c:catAx>
      <c:spPr>
        <a:noFill/>
        <a:ln>
          <a:noFill/>
        </a:ln>
      </c:spPr>
    </c:plotArea>
    <c:plotVisOnly val="1"/>
    <c:dispBlanksAs val="gap"/>
    <c:showDLblsOverMax val="0"/>
  </c:chart>
  <c:spPr>
    <a:solidFill>
      <a:srgbClr val="FFFFFF"/>
    </a:solid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autoTitleDeleted val="1"/>
    <c:plotArea>
      <c:layout/>
      <c:lineChart>
        <c:grouping val="standard"/>
        <c:varyColors val="0"/>
        <c:dLbls>
          <c:showLegendKey val="0"/>
          <c:showVal val="0"/>
          <c:showCatName val="0"/>
          <c:showSerName val="0"/>
          <c:showPercent val="0"/>
          <c:showBubbleSize val="0"/>
        </c:dLbls>
        <c:marker val="1"/>
        <c:smooth val="0"/>
        <c:axId val="1944201360"/>
        <c:axId val="1944190480"/>
      </c:lineChart>
      <c:valAx>
        <c:axId val="1944190480"/>
        <c:scaling>
          <c:orientation val="minMax"/>
        </c:scaling>
        <c:delete val="0"/>
        <c:axPos val="l"/>
        <c:majorGridlines>
          <c:spPr>
            <a:ln w="9363" cap="flat">
              <a:solidFill>
                <a:srgbClr val="878787"/>
              </a:solidFill>
              <a:prstDash val="solid"/>
              <a:round/>
            </a:ln>
          </c:spPr>
        </c:majorGridlines>
        <c:majorTickMark val="none"/>
        <c:minorTickMark val="none"/>
        <c:tickLblPos val="nextTo"/>
        <c:spPr>
          <a:noFill/>
          <a:ln w="9363" cap="flat">
            <a:solidFill>
              <a:srgbClr val="878787"/>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
                <a:cs typeface=""/>
              </a:defRPr>
            </a:pPr>
            <a:endParaRPr lang="es-ES"/>
          </a:p>
        </c:txPr>
        <c:crossAx val="1944201360"/>
        <c:crossesAt val="0"/>
        <c:crossBetween val="between"/>
      </c:valAx>
      <c:catAx>
        <c:axId val="1944201360"/>
        <c:scaling>
          <c:orientation val="minMax"/>
        </c:scaling>
        <c:delete val="0"/>
        <c:axPos val="b"/>
        <c:majorTickMark val="none"/>
        <c:minorTickMark val="none"/>
        <c:tickLblPos val="nextTo"/>
        <c:spPr>
          <a:noFill/>
          <a:ln w="9363" cap="flat">
            <a:solidFill>
              <a:srgbClr val="878787"/>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
                <a:cs typeface=""/>
              </a:defRPr>
            </a:pPr>
            <a:endParaRPr lang="es-ES"/>
          </a:p>
        </c:txPr>
        <c:crossAx val="1944190480"/>
        <c:crossesAt val="0"/>
        <c:auto val="1"/>
        <c:lblAlgn val="ctr"/>
        <c:lblOffset val="100"/>
        <c:noMultiLvlLbl val="0"/>
      </c:catAx>
      <c:spPr>
        <a:solidFill>
          <a:srgbClr val="FFFFFF"/>
        </a:solidFill>
        <a:ln>
          <a:noFill/>
        </a:ln>
      </c:spPr>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
              <a:cs typeface=""/>
            </a:defRPr>
          </a:pPr>
          <a:endParaRPr lang="es-ES"/>
        </a:p>
      </c:txPr>
    </c:legend>
    <c:plotVisOnly val="1"/>
    <c:dispBlanksAs val="gap"/>
    <c:showDLblsOverMax val="0"/>
  </c:chart>
  <c:spPr>
    <a:solidFill>
      <a:srgbClr val="FFFFFF"/>
    </a:solidFill>
    <a:ln w="9363" cap="flat">
      <a:solidFill>
        <a:srgbClr val="878787"/>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0" i="0" u="none" strike="noStrike" kern="1200" baseline="0">
                <a:solidFill>
                  <a:srgbClr val="595959"/>
                </a:solidFill>
                <a:latin typeface="Calibri"/>
                <a:ea typeface=""/>
                <a:cs typeface=""/>
              </a:defRPr>
            </a:pPr>
            <a:r>
              <a:rPr lang="es-ES" sz="1100" b="0" i="0" u="none" strike="noStrike" kern="1200" cap="none" spc="0" baseline="0">
                <a:solidFill>
                  <a:srgbClr val="595959"/>
                </a:solidFill>
                <a:uFillTx/>
                <a:latin typeface="Calibri"/>
                <a:ea typeface=""/>
                <a:cs typeface=""/>
              </a:rPr>
              <a:t>B1 C06 C08 C24 C35 D01 D02</a:t>
            </a:r>
          </a:p>
        </c:rich>
      </c:tx>
      <c:overlay val="0"/>
      <c:spPr>
        <a:noFill/>
        <a:ln>
          <a:noFill/>
        </a:ln>
      </c:spPr>
    </c:title>
    <c:autoTitleDeleted val="0"/>
    <c:plotArea>
      <c:layout/>
      <c:barChart>
        <c:barDir val="col"/>
        <c:grouping val="clustered"/>
        <c:varyColors val="0"/>
        <c:ser>
          <c:idx val="0"/>
          <c:order val="0"/>
          <c:spPr>
            <a:solidFill>
              <a:srgbClr val="4F81BD"/>
            </a:solidFill>
            <a:ln>
              <a:noFill/>
            </a:ln>
          </c:spPr>
          <c:invertIfNegative val="0"/>
          <c:dLbls>
            <c:numFmt formatCode="[$-100240A]General"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900" b="0" i="0" u="none" strike="noStrike" kern="1200" baseline="0">
                    <a:solidFill>
                      <a:srgbClr val="404040"/>
                    </a:solidFill>
                    <a:latin typeface="Calibri"/>
                    <a:ea typeface=""/>
                    <a:cs typeface=""/>
                  </a:defRPr>
                </a:pPr>
                <a:endParaRPr lang="es-ES"/>
              </a:p>
            </c:txPr>
            <c:showLegendKey val="0"/>
            <c:showVal val="1"/>
            <c:showCatName val="0"/>
            <c:showSerName val="0"/>
            <c:showPercent val="0"/>
            <c:showBubbleSize val="0"/>
            <c:separator>;</c:separator>
            <c:showLeaderLines val="0"/>
            <c:extLst>
              <c:ext xmlns:c15="http://schemas.microsoft.com/office/drawing/2012/chart" uri="{CE6537A1-D6FC-4f65-9D91-7224C49458BB}">
                <c15:showLeaderLines val="1"/>
              </c:ext>
            </c:extLst>
          </c:dLbls>
          <c:val>
            <c:numRef>
              <c:f>Hoja3!$Y$134:$Y$134</c:f>
              <c:numCache>
                <c:formatCode>[$-240A]General</c:formatCode>
                <c:ptCount val="1"/>
                <c:pt idx="0">
                  <c:v>723</c:v>
                </c:pt>
              </c:numCache>
            </c:numRef>
          </c:val>
        </c:ser>
        <c:dLbls>
          <c:showLegendKey val="0"/>
          <c:showVal val="0"/>
          <c:showCatName val="0"/>
          <c:showSerName val="0"/>
          <c:showPercent val="0"/>
          <c:showBubbleSize val="0"/>
        </c:dLbls>
        <c:gapWidth val="219"/>
        <c:overlap val="-27"/>
        <c:axId val="1944191568"/>
        <c:axId val="1944191024"/>
      </c:barChart>
      <c:valAx>
        <c:axId val="1944191024"/>
        <c:scaling>
          <c:orientation val="minMax"/>
        </c:scaling>
        <c:delete val="0"/>
        <c:axPos val="l"/>
        <c:majorGridlines>
          <c:spPr>
            <a:ln w="9363" cap="flat">
              <a:solidFill>
                <a:srgbClr val="D9D9D9"/>
              </a:solidFill>
              <a:prstDash val="solid"/>
              <a:round/>
            </a:ln>
          </c:spPr>
        </c:majorGridlines>
        <c:numFmt formatCode="[$-240A]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944191568"/>
        <c:crossesAt val="0"/>
        <c:crossBetween val="between"/>
      </c:valAx>
      <c:catAx>
        <c:axId val="1944191568"/>
        <c:scaling>
          <c:orientation val="minMax"/>
        </c:scaling>
        <c:delete val="1"/>
        <c:axPos val="b"/>
        <c:majorTickMark val="none"/>
        <c:minorTickMark val="none"/>
        <c:tickLblPos val="nextTo"/>
        <c:crossAx val="1944191024"/>
        <c:crossesAt val="0"/>
        <c:auto val="1"/>
        <c:lblAlgn val="ctr"/>
        <c:lblOffset val="100"/>
        <c:noMultiLvlLbl val="0"/>
      </c:catAx>
      <c:spPr>
        <a:noFill/>
        <a:ln>
          <a:noFill/>
        </a:ln>
      </c:spPr>
    </c:plotArea>
    <c:plotVisOnly val="1"/>
    <c:dispBlanksAs val="gap"/>
    <c:showDLblsOverMax val="0"/>
  </c:chart>
  <c:spPr>
    <a:solidFill>
      <a:srgbClr val="FFFFFF"/>
    </a:solid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595959"/>
                </a:solidFill>
                <a:latin typeface="Calibri"/>
                <a:ea typeface=""/>
                <a:cs typeface=""/>
              </a:defRPr>
            </a:pPr>
            <a:r>
              <a:rPr lang="es-ES" sz="1400" b="0" i="0" u="none" strike="noStrike" kern="1200" cap="none" spc="0" baseline="0">
                <a:solidFill>
                  <a:srgbClr val="595959"/>
                </a:solidFill>
                <a:uFillTx/>
                <a:latin typeface="Calibri"/>
                <a:ea typeface=""/>
                <a:cs typeface=""/>
              </a:rPr>
              <a:t>NUMERO MUERTOS POR ACCIDENTES DE TRANSITO</a:t>
            </a:r>
          </a:p>
        </c:rich>
      </c:tx>
      <c:overlay val="0"/>
      <c:spPr>
        <a:noFill/>
        <a:ln>
          <a:noFill/>
        </a:ln>
      </c:spPr>
    </c:title>
    <c:autoTitleDeleted val="0"/>
    <c:plotArea>
      <c:layout/>
      <c:barChart>
        <c:barDir val="col"/>
        <c:grouping val="clustered"/>
        <c:varyColors val="0"/>
        <c:ser>
          <c:idx val="0"/>
          <c:order val="0"/>
          <c:tx>
            <c:strRef>
              <c:f>hoja4!$C$2:$C$2</c:f>
              <c:strCache>
                <c:ptCount val="1"/>
                <c:pt idx="0">
                  <c:v>NUMERO MUERTOS POR ACCIDENTES DE TRANSITO</c:v>
                </c:pt>
              </c:strCache>
            </c:strRef>
          </c:tx>
          <c:spPr>
            <a:solidFill>
              <a:srgbClr val="4F81BD"/>
            </a:solidFill>
            <a:ln>
              <a:noFill/>
            </a:ln>
          </c:spPr>
          <c:invertIfNegative val="0"/>
          <c:cat>
            <c:numRef>
              <c:f>hoja4!$B$3:$B$6</c:f>
              <c:numCache>
                <c:formatCode>[$-240A]General</c:formatCode>
                <c:ptCount val="4"/>
                <c:pt idx="0">
                  <c:v>2015</c:v>
                </c:pt>
                <c:pt idx="1">
                  <c:v>2016</c:v>
                </c:pt>
                <c:pt idx="2">
                  <c:v>2017</c:v>
                </c:pt>
                <c:pt idx="3">
                  <c:v>2018</c:v>
                </c:pt>
              </c:numCache>
            </c:numRef>
          </c:cat>
          <c:val>
            <c:numRef>
              <c:f>hoja4!$C$3:$C$6</c:f>
              <c:numCache>
                <c:formatCode>[$-240A]General</c:formatCode>
                <c:ptCount val="4"/>
                <c:pt idx="0">
                  <c:v>16</c:v>
                </c:pt>
                <c:pt idx="1">
                  <c:v>9</c:v>
                </c:pt>
                <c:pt idx="2">
                  <c:v>6</c:v>
                </c:pt>
                <c:pt idx="3">
                  <c:v>5</c:v>
                </c:pt>
              </c:numCache>
            </c:numRef>
          </c:val>
        </c:ser>
        <c:dLbls>
          <c:showLegendKey val="0"/>
          <c:showVal val="0"/>
          <c:showCatName val="0"/>
          <c:showSerName val="0"/>
          <c:showPercent val="0"/>
          <c:showBubbleSize val="0"/>
        </c:dLbls>
        <c:gapWidth val="219"/>
        <c:overlap val="-27"/>
        <c:axId val="1875783088"/>
        <c:axId val="1875779280"/>
      </c:barChart>
      <c:valAx>
        <c:axId val="1875779280"/>
        <c:scaling>
          <c:orientation val="minMax"/>
        </c:scaling>
        <c:delete val="0"/>
        <c:axPos val="l"/>
        <c:majorGridlines>
          <c:spPr>
            <a:ln w="9363" cap="flat">
              <a:solidFill>
                <a:srgbClr val="D9D9D9"/>
              </a:solidFill>
              <a:prstDash val="solid"/>
              <a:round/>
            </a:ln>
          </c:spPr>
        </c:majorGridlines>
        <c:numFmt formatCode="[$-240A]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875783088"/>
        <c:crossesAt val="0"/>
        <c:crossBetween val="between"/>
      </c:valAx>
      <c:catAx>
        <c:axId val="1875783088"/>
        <c:scaling>
          <c:orientation val="minMax"/>
        </c:scaling>
        <c:delete val="0"/>
        <c:axPos val="b"/>
        <c:numFmt formatCode="[$-240A]General" sourceLinked="1"/>
        <c:majorTickMark val="none"/>
        <c:minorTickMark val="none"/>
        <c:tickLblPos val="nextTo"/>
        <c:spPr>
          <a:no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875779280"/>
        <c:crossesAt val="0"/>
        <c:auto val="1"/>
        <c:lblAlgn val="ctr"/>
        <c:lblOffset val="100"/>
        <c:noMultiLvlLbl val="0"/>
      </c:catAx>
      <c:spPr>
        <a:noFill/>
        <a:ln>
          <a:noFill/>
        </a:ln>
      </c:spPr>
    </c:plotArea>
    <c:plotVisOnly val="1"/>
    <c:dispBlanksAs val="gap"/>
    <c:showDLblsOverMax val="0"/>
  </c:chart>
  <c:spPr>
    <a:solidFill>
      <a:srgbClr val="FFFFFF"/>
    </a:solid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70C0"/>
                </a:solidFill>
                <a:latin typeface="Calibri"/>
                <a:ea typeface=""/>
                <a:cs typeface=""/>
              </a:defRPr>
            </a:pPr>
            <a:r>
              <a:rPr lang="es-ES" sz="1800" b="1" i="0" u="none" strike="noStrike" kern="1200" cap="none" spc="0" baseline="0">
                <a:solidFill>
                  <a:srgbClr val="0070C0"/>
                </a:solidFill>
                <a:uFillTx/>
                <a:latin typeface="Calibri"/>
                <a:ea typeface=""/>
                <a:cs typeface=""/>
              </a:rPr>
              <a:t>TOTAL ACCIDENTES 2018</a:t>
            </a:r>
          </a:p>
        </c:rich>
      </c:tx>
      <c:overlay val="0"/>
      <c:spPr>
        <a:noFill/>
        <a:ln>
          <a:noFill/>
        </a:ln>
      </c:spPr>
    </c:title>
    <c:autoTitleDeleted val="0"/>
    <c:plotArea>
      <c:layout/>
      <c:lineChart>
        <c:grouping val="standard"/>
        <c:varyColors val="0"/>
        <c:ser>
          <c:idx val="0"/>
          <c:order val="0"/>
          <c:spPr>
            <a:ln w="31683" cap="rnd">
              <a:solidFill>
                <a:srgbClr val="4F81BD"/>
              </a:solidFill>
              <a:prstDash val="solid"/>
              <a:round/>
            </a:ln>
          </c:spPr>
          <c:marker>
            <c:symbol val="diamond"/>
            <c:size val="17"/>
          </c:marker>
          <c:dLbls>
            <c:numFmt formatCode="[$-100240A]General"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900" b="1" i="0" u="none" strike="noStrike" kern="1200" baseline="0">
                    <a:solidFill>
                      <a:srgbClr val="FFFFFF"/>
                    </a:solidFill>
                    <a:latin typeface="Calibri"/>
                    <a:ea typeface=""/>
                    <a:cs typeface=""/>
                  </a:defRPr>
                </a:pPr>
                <a:endParaRPr lang="es-ES"/>
              </a:p>
            </c:txPr>
            <c:showLegendKey val="0"/>
            <c:showVal val="1"/>
            <c:showCatName val="0"/>
            <c:showSerName val="0"/>
            <c:showPercent val="0"/>
            <c:showBubbleSize val="0"/>
            <c:separator>;</c:separator>
            <c:showLeaderLines val="0"/>
            <c:extLst>
              <c:ext xmlns:c15="http://schemas.microsoft.com/office/drawing/2012/chart" uri="{CE6537A1-D6FC-4f65-9D91-7224C49458BB}">
                <c15:showLeaderLines val="1"/>
              </c:ext>
            </c:extLst>
          </c:dLbls>
          <c:cat>
            <c:strRef>
              <c:f>Hoja3!$D$109:$P$109</c:f>
              <c:strCache>
                <c:ptCount val="13"/>
                <c:pt idx="0">
                  <c:v>ENERO</c:v>
                </c:pt>
                <c:pt idx="1">
                  <c:v>FEBRERO</c:v>
                </c:pt>
                <c:pt idx="2">
                  <c:v>MARZO</c:v>
                </c:pt>
                <c:pt idx="3">
                  <c:v>ABRIL</c:v>
                </c:pt>
                <c:pt idx="4">
                  <c:v>MAYO</c:v>
                </c:pt>
                <c:pt idx="6">
                  <c:v>JUNIO</c:v>
                </c:pt>
                <c:pt idx="7">
                  <c:v>JULIO</c:v>
                </c:pt>
                <c:pt idx="8">
                  <c:v>AGOSTO</c:v>
                </c:pt>
                <c:pt idx="9">
                  <c:v>SEPTIEMBRE</c:v>
                </c:pt>
                <c:pt idx="10">
                  <c:v>OCTUBRE</c:v>
                </c:pt>
                <c:pt idx="11">
                  <c:v>NOVIEMBRE</c:v>
                </c:pt>
                <c:pt idx="12">
                  <c:v>DICIEMBRE</c:v>
                </c:pt>
              </c:strCache>
            </c:strRef>
          </c:cat>
          <c:val>
            <c:numRef>
              <c:f>Hoja3!$D$113:$P$113</c:f>
              <c:numCache>
                <c:formatCode>[$-240A]General</c:formatCode>
                <c:ptCount val="13"/>
                <c:pt idx="0">
                  <c:v>24</c:v>
                </c:pt>
                <c:pt idx="1">
                  <c:v>12</c:v>
                </c:pt>
                <c:pt idx="2">
                  <c:v>33</c:v>
                </c:pt>
                <c:pt idx="3">
                  <c:v>17</c:v>
                </c:pt>
                <c:pt idx="4">
                  <c:v>28</c:v>
                </c:pt>
                <c:pt idx="6">
                  <c:v>28</c:v>
                </c:pt>
                <c:pt idx="7">
                  <c:v>0</c:v>
                </c:pt>
                <c:pt idx="8">
                  <c:v>0</c:v>
                </c:pt>
                <c:pt idx="9">
                  <c:v>28</c:v>
                </c:pt>
                <c:pt idx="10">
                  <c:v>0</c:v>
                </c:pt>
                <c:pt idx="11">
                  <c:v>0</c:v>
                </c:pt>
                <c:pt idx="12">
                  <c:v>0</c:v>
                </c:pt>
              </c:numCache>
            </c:numRef>
          </c:val>
          <c:smooth val="0"/>
        </c:ser>
        <c:dLbls>
          <c:showLegendKey val="0"/>
          <c:showVal val="0"/>
          <c:showCatName val="0"/>
          <c:showSerName val="0"/>
          <c:showPercent val="0"/>
          <c:showBubbleSize val="0"/>
        </c:dLbls>
        <c:marker val="1"/>
        <c:smooth val="0"/>
        <c:axId val="1944204080"/>
        <c:axId val="1944203536"/>
      </c:lineChart>
      <c:valAx>
        <c:axId val="1944203536"/>
        <c:scaling>
          <c:orientation val="minMax"/>
        </c:scaling>
        <c:delete val="1"/>
        <c:axPos val="l"/>
        <c:majorGridlines>
          <c:spPr>
            <a:ln w="9363" cap="flat">
              <a:solidFill>
                <a:srgbClr val="BFBFBF">
                  <a:alpha val="36000"/>
                </a:srgbClr>
              </a:solidFill>
              <a:prstDash val="solid"/>
              <a:round/>
            </a:ln>
          </c:spPr>
        </c:majorGridlines>
        <c:numFmt formatCode="[$-240A]General" sourceLinked="1"/>
        <c:majorTickMark val="none"/>
        <c:minorTickMark val="none"/>
        <c:tickLblPos val="nextTo"/>
        <c:crossAx val="1944204080"/>
        <c:crossesAt val="0"/>
        <c:crossBetween val="between"/>
      </c:valAx>
      <c:catAx>
        <c:axId val="1944204080"/>
        <c:scaling>
          <c:orientation val="minMax"/>
        </c:scaling>
        <c:delete val="0"/>
        <c:axPos val="b"/>
        <c:numFmt formatCode="General" sourceLinked="1"/>
        <c:majorTickMark val="none"/>
        <c:minorTickMark val="none"/>
        <c:tickLblPos val="nextTo"/>
        <c:spPr>
          <a:noFill/>
          <a:ln w="19083" cap="flat">
            <a:solidFill>
              <a:srgbClr val="404040"/>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404040"/>
                </a:solidFill>
                <a:latin typeface="Calibri"/>
                <a:ea typeface=""/>
                <a:cs typeface=""/>
              </a:defRPr>
            </a:pPr>
            <a:endParaRPr lang="es-ES"/>
          </a:p>
        </c:txPr>
        <c:crossAx val="1944203536"/>
        <c:crossesAt val="0"/>
        <c:auto val="1"/>
        <c:lblAlgn val="ctr"/>
        <c:lblOffset val="100"/>
        <c:noMultiLvlLbl val="0"/>
      </c:catAx>
      <c:spPr>
        <a:noFill/>
        <a:ln>
          <a:noFill/>
        </a:ln>
      </c:spPr>
    </c:plotArea>
    <c:plotVisOnly val="1"/>
    <c:dispBlanksAs val="gap"/>
    <c:showDLblsOverMax val="0"/>
  </c:chart>
  <c:spPr>
    <a:gradFill>
      <a:gsLst>
        <a:gs pos="0">
          <a:srgbClr val="FFFFFF"/>
        </a:gs>
        <a:gs pos="100000">
          <a:srgbClr val="BFBFBF"/>
        </a:gs>
      </a:gsLst>
      <a:path path="circle">
        <a:fillToRect l="50000" t="30000" r="50000" b="70000"/>
      </a:path>
    </a:gradFill>
    <a:ln w="9363" cap="flat">
      <a:solidFill>
        <a:srgbClr val="BFBFBF"/>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70C0"/>
                </a:solidFill>
                <a:latin typeface="Calibri"/>
                <a:ea typeface=""/>
                <a:cs typeface=""/>
              </a:defRPr>
            </a:pPr>
            <a:r>
              <a:rPr lang="es-ES" sz="1400" b="1" i="0" u="none" strike="noStrike" kern="1200" cap="none" spc="0" baseline="0">
                <a:solidFill>
                  <a:srgbClr val="0070C0"/>
                </a:solidFill>
                <a:uFillTx/>
                <a:latin typeface="Calibri"/>
                <a:ea typeface=""/>
                <a:cs typeface=""/>
              </a:rPr>
              <a:t>MATRICULAS 2018</a:t>
            </a:r>
          </a:p>
        </c:rich>
      </c:tx>
      <c:overlay val="0"/>
      <c:spPr>
        <a:noFill/>
        <a:ln>
          <a:noFill/>
        </a:ln>
      </c:spPr>
    </c:title>
    <c:autoTitleDeleted val="0"/>
    <c:plotArea>
      <c:layout/>
      <c:barChart>
        <c:barDir val="col"/>
        <c:grouping val="clustered"/>
        <c:varyColors val="0"/>
        <c:ser>
          <c:idx val="0"/>
          <c:order val="0"/>
          <c:spPr>
            <a:solidFill>
              <a:srgbClr val="4F81BD"/>
            </a:solidFill>
            <a:ln>
              <a:noFill/>
            </a:ln>
          </c:spPr>
          <c:invertIfNegative val="0"/>
          <c:cat>
            <c:strRef>
              <c:f>Hoja3!$A$94:$A$105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Hoja3!$G$94:$G$105</c:f>
              <c:numCache>
                <c:formatCode>[$-240A]General</c:formatCode>
                <c:ptCount val="12"/>
                <c:pt idx="0">
                  <c:v>534</c:v>
                </c:pt>
                <c:pt idx="1">
                  <c:v>441</c:v>
                </c:pt>
                <c:pt idx="2">
                  <c:v>457</c:v>
                </c:pt>
                <c:pt idx="3">
                  <c:v>564</c:v>
                </c:pt>
                <c:pt idx="4">
                  <c:v>451</c:v>
                </c:pt>
                <c:pt idx="5">
                  <c:v>418</c:v>
                </c:pt>
                <c:pt idx="6">
                  <c:v>611</c:v>
                </c:pt>
                <c:pt idx="7">
                  <c:v>561</c:v>
                </c:pt>
                <c:pt idx="8">
                  <c:v>497</c:v>
                </c:pt>
                <c:pt idx="9">
                  <c:v>404</c:v>
                </c:pt>
                <c:pt idx="10">
                  <c:v>354</c:v>
                </c:pt>
                <c:pt idx="11">
                  <c:v>461</c:v>
                </c:pt>
              </c:numCache>
            </c:numRef>
          </c:val>
        </c:ser>
        <c:dLbls>
          <c:showLegendKey val="0"/>
          <c:showVal val="0"/>
          <c:showCatName val="0"/>
          <c:showSerName val="0"/>
          <c:showPercent val="0"/>
          <c:showBubbleSize val="0"/>
        </c:dLbls>
        <c:gapWidth val="219"/>
        <c:overlap val="-27"/>
        <c:axId val="1944199184"/>
        <c:axId val="1944193744"/>
      </c:barChart>
      <c:valAx>
        <c:axId val="1944193744"/>
        <c:scaling>
          <c:orientation val="minMax"/>
        </c:scaling>
        <c:delete val="0"/>
        <c:axPos val="l"/>
        <c:majorGridlines>
          <c:spPr>
            <a:ln w="9363" cap="flat">
              <a:solidFill>
                <a:srgbClr val="D9D9D9"/>
              </a:solidFill>
              <a:prstDash val="solid"/>
              <a:round/>
            </a:ln>
          </c:spPr>
        </c:majorGridlines>
        <c:numFmt formatCode="[$-240A]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944199184"/>
        <c:crossesAt val="0"/>
        <c:crossBetween val="between"/>
      </c:valAx>
      <c:catAx>
        <c:axId val="1944199184"/>
        <c:scaling>
          <c:orientation val="minMax"/>
        </c:scaling>
        <c:delete val="0"/>
        <c:axPos val="b"/>
        <c:numFmt formatCode="General" sourceLinked="1"/>
        <c:majorTickMark val="none"/>
        <c:minorTickMark val="none"/>
        <c:tickLblPos val="nextTo"/>
        <c:spPr>
          <a:no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944193744"/>
        <c:crossesAt val="0"/>
        <c:auto val="1"/>
        <c:lblAlgn val="ctr"/>
        <c:lblOffset val="100"/>
        <c:noMultiLvlLbl val="0"/>
      </c:catAx>
      <c:spPr>
        <a:noFill/>
        <a:ln>
          <a:noFill/>
        </a:ln>
      </c:spPr>
    </c:plotArea>
    <c:plotVisOnly val="1"/>
    <c:dispBlanksAs val="gap"/>
    <c:showDLblsOverMax val="0"/>
  </c:chart>
  <c:spPr>
    <a:solidFill>
      <a:srgbClr val="FFFFFF"/>
    </a:solid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2060"/>
                </a:solidFill>
                <a:latin typeface="Calibri"/>
                <a:ea typeface=""/>
                <a:cs typeface=""/>
              </a:defRPr>
            </a:pPr>
            <a:r>
              <a:rPr lang="es-ES" sz="1400" b="1" i="0" u="none" strike="noStrike" kern="1200" cap="none" spc="0" baseline="0">
                <a:solidFill>
                  <a:srgbClr val="002060"/>
                </a:solidFill>
                <a:uFillTx/>
                <a:latin typeface="Calibri"/>
                <a:ea typeface=""/>
                <a:cs typeface=""/>
              </a:rPr>
              <a:t>COBRO COACTIVO 2019</a:t>
            </a:r>
          </a:p>
        </c:rich>
      </c:tx>
      <c:overlay val="0"/>
      <c:spPr>
        <a:noFill/>
        <a:ln>
          <a:noFill/>
        </a:ln>
      </c:spPr>
    </c:title>
    <c:autoTitleDeleted val="0"/>
    <c:plotArea>
      <c:layout/>
      <c:lineChart>
        <c:grouping val="standard"/>
        <c:varyColors val="0"/>
        <c:ser>
          <c:idx val="0"/>
          <c:order val="0"/>
          <c:spPr>
            <a:ln w="28437" cap="rnd">
              <a:solidFill>
                <a:srgbClr val="4F81BD"/>
              </a:solidFill>
              <a:prstDash val="solid"/>
              <a:round/>
            </a:ln>
          </c:spPr>
          <c:marker>
            <c:symbol val="none"/>
          </c:marker>
          <c:cat>
            <c:strRef>
              <c:f>Hoja3!$B$5:$B$16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Hoja3!$H$5:$H$16</c:f>
              <c:numCache>
                <c:formatCode>" $ "#,##0.00" ";" $ ("#,##0.00")";" $ -"#" ";@" "</c:formatCode>
                <c:ptCount val="12"/>
                <c:pt idx="0">
                  <c:v>31949707</c:v>
                </c:pt>
                <c:pt idx="1">
                  <c:v>36780835</c:v>
                </c:pt>
                <c:pt idx="2">
                  <c:v>30316648</c:v>
                </c:pt>
                <c:pt idx="3">
                  <c:v>22606659</c:v>
                </c:pt>
                <c:pt idx="4">
                  <c:v>33215823</c:v>
                </c:pt>
                <c:pt idx="5">
                  <c:v>30292708</c:v>
                </c:pt>
                <c:pt idx="6">
                  <c:v>36875331</c:v>
                </c:pt>
                <c:pt idx="7">
                  <c:v>31526977</c:v>
                </c:pt>
                <c:pt idx="8">
                  <c:v>33115461</c:v>
                </c:pt>
                <c:pt idx="9">
                  <c:v>71467124</c:v>
                </c:pt>
                <c:pt idx="10">
                  <c:v>15480497</c:v>
                </c:pt>
                <c:pt idx="11">
                  <c:v>13450148</c:v>
                </c:pt>
              </c:numCache>
            </c:numRef>
          </c:val>
          <c:smooth val="0"/>
        </c:ser>
        <c:dLbls>
          <c:showLegendKey val="0"/>
          <c:showVal val="0"/>
          <c:showCatName val="0"/>
          <c:showSerName val="0"/>
          <c:showPercent val="0"/>
          <c:showBubbleSize val="0"/>
        </c:dLbls>
        <c:smooth val="0"/>
        <c:axId val="1732221632"/>
        <c:axId val="1732220000"/>
      </c:lineChart>
      <c:valAx>
        <c:axId val="1732220000"/>
        <c:scaling>
          <c:orientation val="minMax"/>
        </c:scaling>
        <c:delete val="0"/>
        <c:axPos val="l"/>
        <c:majorGridlines>
          <c:spPr>
            <a:ln w="9363" cap="flat">
              <a:solidFill>
                <a:srgbClr val="D9D9D9"/>
              </a:solidFill>
              <a:prstDash val="solid"/>
              <a:round/>
            </a:ln>
          </c:spPr>
        </c:majorGridlines>
        <c:numFmt formatCode="&quot; $ &quot;#,##0.00&quot; &quot;;&quot; $ (&quot;#,##0.00&quot;)&quot;;&quot; $ -&quot;#&quot; &quot;;@&quot; &quot;"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732221632"/>
        <c:crossesAt val="0"/>
        <c:crossBetween val="between"/>
      </c:valAx>
      <c:catAx>
        <c:axId val="1732221632"/>
        <c:scaling>
          <c:orientation val="minMax"/>
        </c:scaling>
        <c:delete val="0"/>
        <c:axPos val="b"/>
        <c:numFmt formatCode="General" sourceLinked="1"/>
        <c:majorTickMark val="none"/>
        <c:minorTickMark val="none"/>
        <c:tickLblPos val="nextTo"/>
        <c:spPr>
          <a:no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732220000"/>
        <c:crossesAt val="0"/>
        <c:auto val="1"/>
        <c:lblAlgn val="ctr"/>
        <c:lblOffset val="100"/>
        <c:noMultiLvlLbl val="0"/>
      </c:catAx>
      <c:spPr>
        <a:noFill/>
        <a:ln>
          <a:noFill/>
        </a:ln>
      </c:spPr>
    </c:plotArea>
    <c:plotVisOnly val="1"/>
    <c:dispBlanksAs val="gap"/>
    <c:showDLblsOverMax val="0"/>
  </c:chart>
  <c:spPr>
    <a:solidFill>
      <a:srgbClr val="FFFFFF"/>
    </a:solid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2060"/>
                </a:solidFill>
                <a:latin typeface="Calibri"/>
                <a:ea typeface=""/>
                <a:cs typeface=""/>
              </a:defRPr>
            </a:pPr>
            <a:r>
              <a:rPr lang="es-ES" sz="1400" b="1" i="0" u="none" strike="noStrike" kern="1200" cap="none" spc="0" baseline="0">
                <a:solidFill>
                  <a:srgbClr val="002060"/>
                </a:solidFill>
                <a:uFillTx/>
                <a:latin typeface="Calibri"/>
                <a:ea typeface=""/>
                <a:cs typeface=""/>
              </a:rPr>
              <a:t>ACUERDOS DE PAGO 2017</a:t>
            </a:r>
          </a:p>
        </c:rich>
      </c:tx>
      <c:overlay val="0"/>
      <c:spPr>
        <a:noFill/>
        <a:ln>
          <a:noFill/>
        </a:ln>
      </c:spPr>
    </c:title>
    <c:autoTitleDeleted val="0"/>
    <c:plotArea>
      <c:layout/>
      <c:barChart>
        <c:barDir val="col"/>
        <c:grouping val="clustered"/>
        <c:varyColors val="0"/>
        <c:ser>
          <c:idx val="0"/>
          <c:order val="0"/>
          <c:spPr>
            <a:solidFill>
              <a:srgbClr val="4F81BD"/>
            </a:solidFill>
            <a:ln>
              <a:noFill/>
            </a:ln>
          </c:spPr>
          <c:invertIfNegative val="0"/>
          <c:cat>
            <c:strRef>
              <c:f>Hoja3!$A$46:$A$57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Hoja3!$C$46:$C$57</c:f>
              <c:numCache>
                <c:formatCode>"$"#,##0;[Red]"-$"#,##0</c:formatCode>
                <c:ptCount val="12"/>
                <c:pt idx="0">
                  <c:v>23925081</c:v>
                </c:pt>
                <c:pt idx="1">
                  <c:v>23963126</c:v>
                </c:pt>
                <c:pt idx="2">
                  <c:v>24833269</c:v>
                </c:pt>
                <c:pt idx="3">
                  <c:v>29893205</c:v>
                </c:pt>
                <c:pt idx="4">
                  <c:v>37542699</c:v>
                </c:pt>
              </c:numCache>
            </c:numRef>
          </c:val>
        </c:ser>
        <c:dLbls>
          <c:showLegendKey val="0"/>
          <c:showVal val="0"/>
          <c:showCatName val="0"/>
          <c:showSerName val="0"/>
          <c:showPercent val="0"/>
          <c:showBubbleSize val="0"/>
        </c:dLbls>
        <c:gapWidth val="219"/>
        <c:overlap val="-27"/>
        <c:axId val="1732227072"/>
        <c:axId val="1732226528"/>
      </c:barChart>
      <c:valAx>
        <c:axId val="1732226528"/>
        <c:scaling>
          <c:orientation val="minMax"/>
        </c:scaling>
        <c:delete val="0"/>
        <c:axPos val="l"/>
        <c:majorGridlines>
          <c:spPr>
            <a:ln w="9363" cap="flat">
              <a:solidFill>
                <a:srgbClr val="D9D9D9"/>
              </a:solidFill>
              <a:prstDash val="solid"/>
              <a:round/>
            </a:ln>
          </c:spPr>
        </c:majorGridlines>
        <c:numFmt formatCode="&quot;$&quot;#,##0;[Red]&quot;-$&quot;#,##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732227072"/>
        <c:crossesAt val="0"/>
        <c:crossBetween val="between"/>
      </c:valAx>
      <c:catAx>
        <c:axId val="1732227072"/>
        <c:scaling>
          <c:orientation val="minMax"/>
        </c:scaling>
        <c:delete val="0"/>
        <c:axPos val="b"/>
        <c:numFmt formatCode="General" sourceLinked="1"/>
        <c:majorTickMark val="none"/>
        <c:minorTickMark val="none"/>
        <c:tickLblPos val="nextTo"/>
        <c:spPr>
          <a:no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732226528"/>
        <c:crossesAt val="0"/>
        <c:auto val="1"/>
        <c:lblAlgn val="ctr"/>
        <c:lblOffset val="100"/>
        <c:noMultiLvlLbl val="0"/>
      </c:catAx>
      <c:spPr>
        <a:noFill/>
        <a:ln>
          <a:noFill/>
        </a:ln>
      </c:spPr>
    </c:plotArea>
    <c:plotVisOnly val="1"/>
    <c:dispBlanksAs val="gap"/>
    <c:showDLblsOverMax val="0"/>
  </c:chart>
  <c:spPr>
    <a:solidFill>
      <a:srgbClr val="FFFFFF"/>
    </a:solid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404040"/>
                </a:solidFill>
                <a:latin typeface="Calibri"/>
                <a:ea typeface=""/>
                <a:cs typeface=""/>
              </a:defRPr>
            </a:pPr>
            <a:r>
              <a:rPr lang="es-ES" sz="1800" b="1" i="0" u="none" strike="noStrike" kern="1200" cap="none" spc="0" baseline="0">
                <a:solidFill>
                  <a:srgbClr val="404040"/>
                </a:solidFill>
                <a:uFillTx/>
                <a:latin typeface="Calibri"/>
                <a:ea typeface=""/>
                <a:cs typeface=""/>
              </a:rPr>
              <a:t>CAMPAÑAS EDUCATIVAS 2017</a:t>
            </a:r>
          </a:p>
        </c:rich>
      </c:tx>
      <c:overlay val="0"/>
      <c:spPr>
        <a:noFill/>
        <a:ln>
          <a:noFill/>
        </a:ln>
      </c:spPr>
    </c:title>
    <c:autoTitleDeleted val="0"/>
    <c:view3D>
      <c:rotX val="50"/>
      <c:rotY val="90"/>
      <c:rAngAx val="0"/>
      <c:perspective val="34"/>
    </c:view3D>
    <c:floor>
      <c:thickness val="0"/>
      <c:spPr>
        <a:solidFill>
          <a:srgbClr val="D9D9D9"/>
        </a:solidFill>
        <a:ln w="6345" cap="flat">
          <a:solidFill>
            <a:srgbClr val="898989"/>
          </a:solidFill>
          <a:prstDash val="solid"/>
          <a:round/>
        </a:ln>
      </c:spPr>
    </c:floor>
    <c:sideWall>
      <c:thickness val="0"/>
      <c:spPr>
        <a:solidFill>
          <a:srgbClr val="D9D9D9"/>
        </a:solidFill>
        <a:ln>
          <a:noFill/>
        </a:ln>
      </c:spPr>
    </c:sideWall>
    <c:backWall>
      <c:thickness val="0"/>
      <c:spPr>
        <a:solidFill>
          <a:srgbClr val="D9D9D9"/>
        </a:solidFill>
        <a:ln>
          <a:noFill/>
        </a:ln>
      </c:spPr>
    </c:backWall>
    <c:plotArea>
      <c:layout/>
      <c:pie3DChart>
        <c:varyColors val="1"/>
        <c:ser>
          <c:idx val="0"/>
          <c:order val="0"/>
          <c:dPt>
            <c:idx val="0"/>
            <c:bubble3D val="0"/>
            <c:spPr>
              <a:solidFill>
                <a:srgbClr val="4F81BD"/>
              </a:solidFill>
              <a:ln>
                <a:noFill/>
              </a:ln>
            </c:spPr>
          </c:dPt>
          <c:dPt>
            <c:idx val="1"/>
            <c:bubble3D val="0"/>
            <c:spPr>
              <a:solidFill>
                <a:srgbClr val="C0504D"/>
              </a:solidFill>
              <a:ln>
                <a:noFill/>
              </a:ln>
            </c:spPr>
          </c:dPt>
          <c:dPt>
            <c:idx val="2"/>
            <c:bubble3D val="0"/>
            <c:spPr>
              <a:solidFill>
                <a:srgbClr val="9BBB59"/>
              </a:solidFill>
              <a:ln>
                <a:noFill/>
              </a:ln>
            </c:spPr>
          </c:dPt>
          <c:dPt>
            <c:idx val="3"/>
            <c:bubble3D val="0"/>
            <c:spPr>
              <a:solidFill>
                <a:srgbClr val="8064A2"/>
              </a:solidFill>
              <a:ln>
                <a:noFill/>
              </a:ln>
            </c:spPr>
          </c:dPt>
          <c:dPt>
            <c:idx val="4"/>
            <c:bubble3D val="0"/>
            <c:spPr>
              <a:solidFill>
                <a:srgbClr val="4BACC6"/>
              </a:solidFill>
              <a:ln>
                <a:noFill/>
              </a:ln>
            </c:spPr>
          </c:dPt>
          <c:dPt>
            <c:idx val="5"/>
            <c:bubble3D val="0"/>
            <c:spPr>
              <a:solidFill>
                <a:srgbClr val="F79646"/>
              </a:solidFill>
              <a:ln>
                <a:noFill/>
              </a:ln>
            </c:spPr>
          </c:dPt>
          <c:dPt>
            <c:idx val="6"/>
            <c:bubble3D val="0"/>
            <c:spPr>
              <a:solidFill>
                <a:srgbClr val="2C4D75"/>
              </a:solidFill>
              <a:ln>
                <a:noFill/>
              </a:ln>
            </c:spPr>
          </c:dPt>
          <c:dLbls>
            <c:numFmt formatCode="[$-100240A]General"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FFFFFF"/>
                    </a:solidFill>
                    <a:latin typeface="Calibri"/>
                    <a:ea typeface=""/>
                    <a:cs typeface=""/>
                  </a:defRPr>
                </a:pPr>
                <a:endParaRPr lang="es-ES"/>
              </a:p>
            </c:txPr>
            <c:showLegendKey val="0"/>
            <c:showVal val="0"/>
            <c:showCatName val="0"/>
            <c:showSerName val="0"/>
            <c:showPercent val="1"/>
            <c:showBubbleSize val="0"/>
            <c:separator>;</c:separator>
            <c:showLeaderLines val="1"/>
            <c:extLst>
              <c:ext xmlns:c15="http://schemas.microsoft.com/office/drawing/2012/chart" uri="{CE6537A1-D6FC-4f65-9D91-7224C49458BB}"/>
            </c:extLst>
          </c:dLbls>
          <c:cat>
            <c:strRef>
              <c:f>Hoja3!$N$82:$N$88</c:f>
              <c:strCache>
                <c:ptCount val="7"/>
                <c:pt idx="0">
                  <c:v>MOTOCICLISTAS</c:v>
                </c:pt>
                <c:pt idx="1">
                  <c:v>POBLACION ESCOLAR</c:v>
                </c:pt>
                <c:pt idx="2">
                  <c:v>PEATONES Y CICLISTAS</c:v>
                </c:pt>
                <c:pt idx="3">
                  <c:v>EMPRESAS DE TRANSPORTE,  Y ENTIDADES</c:v>
                </c:pt>
                <c:pt idx="4">
                  <c:v>CONDUCTORES DE SERVICIO PARTICULAR</c:v>
                </c:pt>
                <c:pt idx="5">
                  <c:v>PERSONAL SECTOR PUBLICO</c:v>
                </c:pt>
                <c:pt idx="6">
                  <c:v>DESCUENTO DEL 50%</c:v>
                </c:pt>
              </c:strCache>
            </c:strRef>
          </c:cat>
          <c:val>
            <c:numRef>
              <c:f>Hoja3!$O$82:$O$88</c:f>
              <c:numCache>
                <c:formatCode>[$-240A]General</c:formatCode>
                <c:ptCount val="7"/>
                <c:pt idx="0">
                  <c:v>395</c:v>
                </c:pt>
                <c:pt idx="1">
                  <c:v>1318</c:v>
                </c:pt>
                <c:pt idx="2">
                  <c:v>343</c:v>
                </c:pt>
                <c:pt idx="3">
                  <c:v>222</c:v>
                </c:pt>
                <c:pt idx="4">
                  <c:v>295</c:v>
                </c:pt>
                <c:pt idx="5">
                  <c:v>199</c:v>
                </c:pt>
              </c:numCache>
            </c:numRef>
          </c:val>
        </c:ser>
        <c:dLbls>
          <c:showLegendKey val="0"/>
          <c:showVal val="0"/>
          <c:showCatName val="0"/>
          <c:showSerName val="0"/>
          <c:showPercent val="0"/>
          <c:showBubbleSize val="0"/>
          <c:showLeaderLines val="1"/>
        </c:dLbls>
      </c:pie3DChart>
      <c:spPr>
        <a:noFill/>
        <a:ln>
          <a:noFill/>
        </a:ln>
      </c:spPr>
    </c:plotArea>
    <c:legend>
      <c:legendPos val="r"/>
      <c:overlay val="0"/>
      <c:spPr>
        <a:solidFill>
          <a:srgbClr val="F2F2F2">
            <a:alpha val="39000"/>
          </a:srgbClr>
        </a:solid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404040"/>
              </a:solidFill>
              <a:latin typeface="Calibri"/>
              <a:ea typeface=""/>
              <a:cs typeface=""/>
            </a:defRPr>
          </a:pPr>
          <a:endParaRPr lang="es-ES"/>
        </a:p>
      </c:txPr>
    </c:legend>
    <c:plotVisOnly val="1"/>
    <c:dispBlanksAs val="gap"/>
    <c:showDLblsOverMax val="0"/>
  </c:chart>
  <c:spPr>
    <a:gradFill>
      <a:gsLst>
        <a:gs pos="0">
          <a:srgbClr val="FFFFFF"/>
        </a:gs>
        <a:gs pos="100000">
          <a:srgbClr val="BFBFBF"/>
        </a:gs>
      </a:gsLst>
      <a:path path="circle">
        <a:fillToRect l="50000" t="30000" r="50000" b="70000"/>
      </a:path>
    </a:gradFill>
    <a:ln w="9363" cap="flat">
      <a:solidFill>
        <a:srgbClr val="BFBFBF"/>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70C0"/>
                </a:solidFill>
                <a:latin typeface="Calibri"/>
                <a:ea typeface=""/>
                <a:cs typeface=""/>
              </a:defRPr>
            </a:pPr>
            <a:r>
              <a:rPr lang="es-ES" sz="1800" b="1" i="0" u="none" strike="noStrike" kern="1200" cap="none" spc="0" baseline="0">
                <a:solidFill>
                  <a:srgbClr val="0070C0"/>
                </a:solidFill>
                <a:uFillTx/>
                <a:latin typeface="Calibri"/>
                <a:ea typeface=""/>
                <a:cs typeface=""/>
              </a:rPr>
              <a:t>ALUMNOS CEA 2018</a:t>
            </a:r>
          </a:p>
        </c:rich>
      </c:tx>
      <c:overlay val="0"/>
      <c:spPr>
        <a:noFill/>
        <a:ln>
          <a:noFill/>
        </a:ln>
      </c:spPr>
    </c:title>
    <c:autoTitleDeleted val="0"/>
    <c:plotArea>
      <c:layout/>
      <c:lineChart>
        <c:grouping val="standard"/>
        <c:varyColors val="0"/>
        <c:ser>
          <c:idx val="0"/>
          <c:order val="0"/>
          <c:spPr>
            <a:ln w="31683" cap="rnd">
              <a:solidFill>
                <a:srgbClr val="4F81BD"/>
              </a:solidFill>
              <a:prstDash val="solid"/>
              <a:round/>
            </a:ln>
          </c:spPr>
          <c:marker>
            <c:symbol val="diamond"/>
            <c:size val="17"/>
          </c:marker>
          <c:dLbls>
            <c:numFmt formatCode="[$-100240A]General"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900" b="1" i="0" u="none" strike="noStrike" kern="1200" baseline="0">
                    <a:solidFill>
                      <a:srgbClr val="FFFFFF"/>
                    </a:solidFill>
                    <a:latin typeface="Calibri"/>
                    <a:ea typeface=""/>
                    <a:cs typeface=""/>
                  </a:defRPr>
                </a:pPr>
                <a:endParaRPr lang="es-ES"/>
              </a:p>
            </c:txPr>
            <c:showLegendKey val="0"/>
            <c:showVal val="1"/>
            <c:showCatName val="0"/>
            <c:showSerName val="0"/>
            <c:showPercent val="0"/>
            <c:showBubbleSize val="0"/>
            <c:separator>;</c:separator>
            <c:showLeaderLines val="0"/>
            <c:extLst>
              <c:ext xmlns:c15="http://schemas.microsoft.com/office/drawing/2012/chart" uri="{CE6537A1-D6FC-4f65-9D91-7224C49458BB}">
                <c15:showLeaderLines val="1"/>
              </c:ext>
            </c:extLst>
          </c:dLbls>
          <c:cat>
            <c:strRef>
              <c:f>Hoja3!$A$67:$A$78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Hoja3!$E$67:$E$78</c:f>
              <c:numCache>
                <c:formatCode>[$-240A]General</c:formatCode>
                <c:ptCount val="12"/>
                <c:pt idx="0">
                  <c:v>0</c:v>
                </c:pt>
                <c:pt idx="1">
                  <c:v>0</c:v>
                </c:pt>
                <c:pt idx="2">
                  <c:v>48</c:v>
                </c:pt>
                <c:pt idx="3">
                  <c:v>44</c:v>
                </c:pt>
                <c:pt idx="4">
                  <c:v>0</c:v>
                </c:pt>
                <c:pt idx="5">
                  <c:v>33</c:v>
                </c:pt>
                <c:pt idx="6">
                  <c:v>0</c:v>
                </c:pt>
                <c:pt idx="7">
                  <c:v>40</c:v>
                </c:pt>
                <c:pt idx="8">
                  <c:v>0</c:v>
                </c:pt>
                <c:pt idx="9">
                  <c:v>56</c:v>
                </c:pt>
                <c:pt idx="10">
                  <c:v>0</c:v>
                </c:pt>
                <c:pt idx="11">
                  <c:v>56</c:v>
                </c:pt>
              </c:numCache>
            </c:numRef>
          </c:val>
          <c:smooth val="0"/>
        </c:ser>
        <c:dLbls>
          <c:showLegendKey val="0"/>
          <c:showVal val="0"/>
          <c:showCatName val="0"/>
          <c:showSerName val="0"/>
          <c:showPercent val="0"/>
          <c:showBubbleSize val="0"/>
        </c:dLbls>
        <c:marker val="1"/>
        <c:smooth val="0"/>
        <c:axId val="1944205712"/>
        <c:axId val="1630338096"/>
      </c:lineChart>
      <c:valAx>
        <c:axId val="1630338096"/>
        <c:scaling>
          <c:orientation val="minMax"/>
        </c:scaling>
        <c:delete val="1"/>
        <c:axPos val="l"/>
        <c:majorGridlines>
          <c:spPr>
            <a:ln w="9363" cap="flat">
              <a:solidFill>
                <a:srgbClr val="BFBFBF">
                  <a:alpha val="36000"/>
                </a:srgbClr>
              </a:solidFill>
              <a:prstDash val="solid"/>
              <a:round/>
            </a:ln>
          </c:spPr>
        </c:majorGridlines>
        <c:numFmt formatCode="[$-240A]General" sourceLinked="1"/>
        <c:majorTickMark val="none"/>
        <c:minorTickMark val="none"/>
        <c:tickLblPos val="nextTo"/>
        <c:crossAx val="1944205712"/>
        <c:crossesAt val="0"/>
        <c:crossBetween val="between"/>
      </c:valAx>
      <c:catAx>
        <c:axId val="1944205712"/>
        <c:scaling>
          <c:orientation val="minMax"/>
        </c:scaling>
        <c:delete val="0"/>
        <c:axPos val="b"/>
        <c:numFmt formatCode="General" sourceLinked="1"/>
        <c:majorTickMark val="none"/>
        <c:minorTickMark val="none"/>
        <c:tickLblPos val="nextTo"/>
        <c:spPr>
          <a:noFill/>
          <a:ln w="19083" cap="flat">
            <a:solidFill>
              <a:srgbClr val="404040"/>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404040"/>
                </a:solidFill>
                <a:latin typeface="Calibri"/>
                <a:ea typeface=""/>
                <a:cs typeface=""/>
              </a:defRPr>
            </a:pPr>
            <a:endParaRPr lang="es-ES"/>
          </a:p>
        </c:txPr>
        <c:crossAx val="1630338096"/>
        <c:crossesAt val="0"/>
        <c:auto val="1"/>
        <c:lblAlgn val="ctr"/>
        <c:lblOffset val="100"/>
        <c:noMultiLvlLbl val="0"/>
      </c:catAx>
      <c:spPr>
        <a:noFill/>
        <a:ln>
          <a:noFill/>
        </a:ln>
      </c:spPr>
    </c:plotArea>
    <c:plotVisOnly val="1"/>
    <c:dispBlanksAs val="gap"/>
    <c:showDLblsOverMax val="0"/>
  </c:chart>
  <c:spPr>
    <a:gradFill>
      <a:gsLst>
        <a:gs pos="0">
          <a:srgbClr val="FFFFFF"/>
        </a:gs>
        <a:gs pos="100000">
          <a:srgbClr val="BFBFBF"/>
        </a:gs>
      </a:gsLst>
      <a:path path="circle">
        <a:fillToRect l="50000" t="30000" r="50000" b="70000"/>
      </a:path>
    </a:gradFill>
    <a:ln w="9363" cap="flat">
      <a:solidFill>
        <a:srgbClr val="BFBFBF"/>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595959"/>
                </a:solidFill>
                <a:latin typeface="Calibri"/>
                <a:ea typeface=""/>
                <a:cs typeface=""/>
              </a:defRPr>
            </a:pPr>
            <a:r>
              <a:rPr lang="es-ES" sz="1400" b="0" i="0" u="none" strike="noStrike" kern="1200" cap="none" spc="0" baseline="0">
                <a:solidFill>
                  <a:srgbClr val="595959"/>
                </a:solidFill>
                <a:uFillTx/>
                <a:latin typeface="Calibri"/>
                <a:ea typeface=""/>
                <a:cs typeface=""/>
              </a:rPr>
              <a:t>Chart Title</a:t>
            </a:r>
          </a:p>
        </c:rich>
      </c:tx>
      <c:overlay val="0"/>
      <c:spPr>
        <a:noFill/>
        <a:ln>
          <a:noFill/>
        </a:ln>
      </c:spPr>
    </c:title>
    <c:autoTitleDeleted val="0"/>
    <c:plotArea>
      <c:layout/>
      <c:barChart>
        <c:barDir val="col"/>
        <c:grouping val="clustered"/>
        <c:varyColors val="0"/>
        <c:ser>
          <c:idx val="0"/>
          <c:order val="0"/>
          <c:spPr>
            <a:solidFill>
              <a:srgbClr val="4F81BD"/>
            </a:solidFill>
            <a:ln>
              <a:noFill/>
            </a:ln>
          </c:spPr>
          <c:invertIfNegative val="0"/>
          <c:cat>
            <c:strRef>
              <c:f>Hoja3!$K$195:$K$201</c:f>
              <c:strCache>
                <c:ptCount val="7"/>
                <c:pt idx="0">
                  <c:v>ENERO</c:v>
                </c:pt>
                <c:pt idx="1">
                  <c:v>FEBRERO</c:v>
                </c:pt>
                <c:pt idx="2">
                  <c:v>MARZO</c:v>
                </c:pt>
                <c:pt idx="3">
                  <c:v>ABRIL</c:v>
                </c:pt>
                <c:pt idx="4">
                  <c:v>MAYO</c:v>
                </c:pt>
                <c:pt idx="5">
                  <c:v>JUNIO</c:v>
                </c:pt>
                <c:pt idx="6">
                  <c:v>JULIO</c:v>
                </c:pt>
              </c:strCache>
            </c:strRef>
          </c:cat>
          <c:val>
            <c:numRef>
              <c:f>Hoja3!$R$195:$R$201</c:f>
              <c:numCache>
                <c:formatCode>[$-240A]General</c:formatCode>
                <c:ptCount val="7"/>
                <c:pt idx="0">
                  <c:v>676</c:v>
                </c:pt>
                <c:pt idx="1">
                  <c:v>203</c:v>
                </c:pt>
                <c:pt idx="2">
                  <c:v>260</c:v>
                </c:pt>
                <c:pt idx="3">
                  <c:v>375</c:v>
                </c:pt>
                <c:pt idx="4">
                  <c:v>1046</c:v>
                </c:pt>
                <c:pt idx="5">
                  <c:v>858</c:v>
                </c:pt>
                <c:pt idx="6">
                  <c:v>594</c:v>
                </c:pt>
              </c:numCache>
            </c:numRef>
          </c:val>
        </c:ser>
        <c:dLbls>
          <c:showLegendKey val="0"/>
          <c:showVal val="0"/>
          <c:showCatName val="0"/>
          <c:showSerName val="0"/>
          <c:showPercent val="0"/>
          <c:showBubbleSize val="0"/>
        </c:dLbls>
        <c:gapWidth val="219"/>
        <c:overlap val="-27"/>
        <c:axId val="1944195920"/>
        <c:axId val="1944197008"/>
      </c:barChart>
      <c:valAx>
        <c:axId val="1944197008"/>
        <c:scaling>
          <c:orientation val="minMax"/>
        </c:scaling>
        <c:delete val="0"/>
        <c:axPos val="l"/>
        <c:majorGridlines>
          <c:spPr>
            <a:ln w="9363" cap="flat">
              <a:solidFill>
                <a:srgbClr val="D9D9D9"/>
              </a:solidFill>
              <a:prstDash val="solid"/>
              <a:round/>
            </a:ln>
          </c:spPr>
        </c:majorGridlines>
        <c:numFmt formatCode="[$-240A]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944195920"/>
        <c:crossesAt val="0"/>
        <c:crossBetween val="between"/>
      </c:valAx>
      <c:catAx>
        <c:axId val="1944195920"/>
        <c:scaling>
          <c:orientation val="minMax"/>
        </c:scaling>
        <c:delete val="0"/>
        <c:axPos val="b"/>
        <c:numFmt formatCode="General" sourceLinked="1"/>
        <c:majorTickMark val="none"/>
        <c:minorTickMark val="none"/>
        <c:tickLblPos val="nextTo"/>
        <c:spPr>
          <a:no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ea typeface=""/>
                <a:cs typeface=""/>
              </a:defRPr>
            </a:pPr>
            <a:endParaRPr lang="es-ES"/>
          </a:p>
        </c:txPr>
        <c:crossAx val="1944197008"/>
        <c:crossesAt val="0"/>
        <c:auto val="1"/>
        <c:lblAlgn val="ctr"/>
        <c:lblOffset val="100"/>
        <c:noMultiLvlLbl val="0"/>
      </c:catAx>
      <c:spPr>
        <a:noFill/>
        <a:ln>
          <a:noFill/>
        </a:ln>
      </c:spPr>
    </c:plotArea>
    <c:plotVisOnly val="1"/>
    <c:dispBlanksAs val="gap"/>
    <c:showDLblsOverMax val="0"/>
  </c:chart>
  <c:spPr>
    <a:solidFill>
      <a:srgbClr val="FFFFFF"/>
    </a:solid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600" b="1" i="0" u="none" strike="noStrike" kern="1200" baseline="0">
                <a:solidFill>
                  <a:srgbClr val="595959"/>
                </a:solidFill>
                <a:latin typeface="Calibri"/>
                <a:ea typeface=""/>
                <a:cs typeface=""/>
              </a:defRPr>
            </a:pPr>
            <a:r>
              <a:rPr lang="es-ES" sz="1600" b="1" i="0" u="none" strike="noStrike" kern="1200" cap="none" spc="0" baseline="0">
                <a:solidFill>
                  <a:srgbClr val="595959"/>
                </a:solidFill>
                <a:uFillTx/>
                <a:latin typeface="Calibri"/>
                <a:ea typeface=""/>
                <a:cs typeface=""/>
              </a:rPr>
              <a:t>Chart Title</a:t>
            </a:r>
          </a:p>
        </c:rich>
      </c:tx>
      <c:overlay val="0"/>
      <c:spPr>
        <a:noFill/>
        <a:ln>
          <a:noFill/>
        </a:ln>
      </c:spPr>
    </c:title>
    <c:autoTitleDeleted val="0"/>
    <c:plotArea>
      <c:layout/>
      <c:pieChart>
        <c:varyColors val="1"/>
        <c:ser>
          <c:idx val="0"/>
          <c:order val="0"/>
          <c:dPt>
            <c:idx val="0"/>
            <c:bubble3D val="0"/>
            <c:spPr>
              <a:solidFill>
                <a:srgbClr val="4F81BD"/>
              </a:solidFill>
              <a:ln>
                <a:noFill/>
              </a:ln>
            </c:spPr>
          </c:dPt>
          <c:dPt>
            <c:idx val="1"/>
            <c:bubble3D val="0"/>
            <c:spPr>
              <a:solidFill>
                <a:srgbClr val="C0504D"/>
              </a:solidFill>
              <a:ln>
                <a:noFill/>
              </a:ln>
            </c:spPr>
          </c:dPt>
          <c:dPt>
            <c:idx val="2"/>
            <c:bubble3D val="0"/>
            <c:spPr>
              <a:solidFill>
                <a:srgbClr val="9BBB59"/>
              </a:solidFill>
              <a:ln>
                <a:noFill/>
              </a:ln>
            </c:spPr>
          </c:dPt>
          <c:dPt>
            <c:idx val="3"/>
            <c:bubble3D val="0"/>
            <c:spPr>
              <a:solidFill>
                <a:srgbClr val="8064A2"/>
              </a:solidFill>
              <a:ln>
                <a:noFill/>
              </a:ln>
            </c:spPr>
          </c:dPt>
          <c:dPt>
            <c:idx val="4"/>
            <c:bubble3D val="0"/>
            <c:spPr>
              <a:solidFill>
                <a:srgbClr val="4BACC6"/>
              </a:solidFill>
              <a:ln>
                <a:noFill/>
              </a:ln>
            </c:spPr>
          </c:dPt>
          <c:dPt>
            <c:idx val="5"/>
            <c:bubble3D val="0"/>
            <c:spPr>
              <a:solidFill>
                <a:srgbClr val="F79646"/>
              </a:solidFill>
              <a:ln>
                <a:noFill/>
              </a:ln>
            </c:spPr>
          </c:dPt>
          <c:dLbls>
            <c:numFmt formatCode="[$-100240A]General"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
                    <a:cs typeface=""/>
                  </a:defRPr>
                </a:pPr>
                <a:endParaRPr lang="es-ES"/>
              </a:p>
            </c:txPr>
            <c:showLegendKey val="0"/>
            <c:showVal val="0"/>
            <c:showCatName val="1"/>
            <c:showSerName val="0"/>
            <c:showPercent val="1"/>
            <c:showBubbleSize val="0"/>
            <c:separator>;</c:separator>
            <c:showLeaderLines val="1"/>
            <c:extLst>
              <c:ext xmlns:c15="http://schemas.microsoft.com/office/drawing/2012/chart" uri="{CE6537A1-D6FC-4f65-9D91-7224C49458BB}"/>
            </c:extLst>
          </c:dLbls>
          <c:cat>
            <c:strRef>
              <c:f>Hoja3!$L$194:$Q$194</c:f>
              <c:strCache>
                <c:ptCount val="6"/>
                <c:pt idx="0">
                  <c:v>PRIMERA VEZ</c:v>
                </c:pt>
                <c:pt idx="1">
                  <c:v>REFRENDACIÓN</c:v>
                </c:pt>
                <c:pt idx="2">
                  <c:v>RECAT.ARRIBA</c:v>
                </c:pt>
                <c:pt idx="3">
                  <c:v>RECAT. ABAJO</c:v>
                </c:pt>
                <c:pt idx="4">
                  <c:v>DUPLICADO</c:v>
                </c:pt>
                <c:pt idx="5">
                  <c:v>CAMBIO DOC</c:v>
                </c:pt>
              </c:strCache>
            </c:strRef>
          </c:cat>
          <c:val>
            <c:numRef>
              <c:f>Hoja3!$L$207:$Q$207</c:f>
              <c:numCache>
                <c:formatCode>[$-240A]General</c:formatCode>
                <c:ptCount val="6"/>
                <c:pt idx="0">
                  <c:v>1816</c:v>
                </c:pt>
                <c:pt idx="1">
                  <c:v>3072</c:v>
                </c:pt>
                <c:pt idx="2">
                  <c:v>110</c:v>
                </c:pt>
                <c:pt idx="3">
                  <c:v>140</c:v>
                </c:pt>
                <c:pt idx="4">
                  <c:v>747</c:v>
                </c:pt>
                <c:pt idx="5">
                  <c:v>686</c:v>
                </c:pt>
              </c:numCache>
            </c:numRef>
          </c:val>
        </c:ser>
        <c:dLbls>
          <c:showLegendKey val="0"/>
          <c:showVal val="0"/>
          <c:showCatName val="0"/>
          <c:showSerName val="0"/>
          <c:showPercent val="0"/>
          <c:showBubbleSize val="0"/>
          <c:showLeaderLines val="1"/>
        </c:dLbls>
        <c:firstSliceAng val="90"/>
      </c:pieChart>
      <c:spPr>
        <a:noFill/>
        <a:ln>
          <a:noFill/>
        </a:ln>
      </c:spPr>
    </c:plotArea>
    <c:plotVisOnly val="1"/>
    <c:dispBlanksAs val="gap"/>
    <c:showDLblsOverMax val="0"/>
  </c:chart>
  <c:spPr>
    <a:solidFill>
      <a:srgbClr val="FFFFFF"/>
    </a:solidFill>
    <a:ln w="9363"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ea typeface=""/>
          <a:cs typeface=""/>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1</xdr:col>
      <xdr:colOff>227164</xdr:colOff>
      <xdr:row>0</xdr:row>
      <xdr:rowOff>29160</xdr:rowOff>
    </xdr:from>
    <xdr:ext cx="771122" cy="713789"/>
    <xdr:pic>
      <xdr:nvPicPr>
        <xdr:cNvPr id="2" name="Picture 243"/>
        <xdr:cNvPicPr>
          <a:picLocks noChangeAspect="1"/>
        </xdr:cNvPicPr>
      </xdr:nvPicPr>
      <xdr:blipFill>
        <a:blip xmlns:r="http://schemas.openxmlformats.org/officeDocument/2006/relationships" r:embed="rId1">
          <a:alphaModFix/>
        </a:blip>
        <a:srcRect/>
        <a:stretch>
          <a:fillRect/>
        </a:stretch>
      </xdr:blipFill>
      <xdr:spPr>
        <a:xfrm>
          <a:off x="1170139" y="29160"/>
          <a:ext cx="771122" cy="713789"/>
        </a:xfrm>
        <a:prstGeom prst="rect">
          <a:avLst/>
        </a:prstGeom>
        <a:solidFill>
          <a:srgbClr val="EDEDED"/>
        </a:solidFill>
        <a:ln cap="flat">
          <a:noFill/>
        </a:ln>
      </xdr:spPr>
    </xdr:pic>
    <xdr:clientData/>
  </xdr:oneCellAnchor>
  <xdr:oneCellAnchor>
    <xdr:from>
      <xdr:col>13</xdr:col>
      <xdr:colOff>27002</xdr:colOff>
      <xdr:row>19</xdr:row>
      <xdr:rowOff>153719</xdr:rowOff>
    </xdr:from>
    <xdr:ext cx="75959" cy="1798204"/>
    <xdr:sp macro="" textlink="">
      <xdr:nvSpPr>
        <xdr:cNvPr id="3" name="Text Box 30"/>
        <xdr:cNvSpPr/>
      </xdr:nvSpPr>
      <xdr:spPr>
        <a:xfrm>
          <a:off x="19610402" y="20032394"/>
          <a:ext cx="75959" cy="1798204"/>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90004" tIns="44997" rIns="90004" bIns="44997"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s-CO" sz="1200" b="0" i="0" u="none" strike="noStrike" kern="1200" cap="none" spc="0" baseline="0">
            <a:solidFill>
              <a:srgbClr val="000000"/>
            </a:solidFill>
            <a:uFillTx/>
            <a:latin typeface="Times New Roman" pitchFamily="18"/>
            <a:ea typeface=""/>
            <a:cs typeface=""/>
          </a:endParaRPr>
        </a:p>
      </xdr:txBody>
    </xdr:sp>
    <xdr:clientData/>
  </xdr:oneCellAnchor>
  <xdr:oneCellAnchor>
    <xdr:from>
      <xdr:col>13</xdr:col>
      <xdr:colOff>27002</xdr:colOff>
      <xdr:row>27</xdr:row>
      <xdr:rowOff>153719</xdr:rowOff>
    </xdr:from>
    <xdr:ext cx="75959" cy="1798917"/>
    <xdr:sp macro="" textlink="">
      <xdr:nvSpPr>
        <xdr:cNvPr id="5" name="Text Box 30"/>
        <xdr:cNvSpPr/>
      </xdr:nvSpPr>
      <xdr:spPr>
        <a:xfrm>
          <a:off x="19610402" y="24671069"/>
          <a:ext cx="75959" cy="1798917"/>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90004" tIns="44997" rIns="90004" bIns="44997"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s-CO" sz="1200" b="0" i="0" u="none" strike="noStrike" kern="1200" cap="none" spc="0" baseline="0">
            <a:solidFill>
              <a:srgbClr val="000000"/>
            </a:solidFill>
            <a:uFillTx/>
            <a:latin typeface="Times New Roman" pitchFamily="18"/>
            <a:ea typeface=""/>
            <a:cs typeface=""/>
          </a:endParaRPr>
        </a:p>
      </xdr:txBody>
    </xdr:sp>
    <xdr:clientData/>
  </xdr:oneCellAnchor>
  <xdr:oneCellAnchor>
    <xdr:from>
      <xdr:col>8</xdr:col>
      <xdr:colOff>92875</xdr:colOff>
      <xdr:row>27</xdr:row>
      <xdr:rowOff>70564</xdr:rowOff>
    </xdr:from>
    <xdr:ext cx="1802163" cy="1906203"/>
    <xdr:sp macro="" textlink="">
      <xdr:nvSpPr>
        <xdr:cNvPr id="4" name="CuadroTexto 14"/>
        <xdr:cNvSpPr/>
      </xdr:nvSpPr>
      <xdr:spPr>
        <a:xfrm>
          <a:off x="12151525" y="24587914"/>
          <a:ext cx="1802163" cy="1906203"/>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90004" tIns="44997" rIns="90004" bIns="44997"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s-CO" sz="1200" b="0" i="0" u="none" strike="noStrike" kern="1200" cap="none" spc="0" baseline="0">
            <a:solidFill>
              <a:srgbClr val="000000"/>
            </a:solidFill>
            <a:uFillTx/>
            <a:latin typeface="Times New Roman" pitchFamily="18"/>
            <a:ea typeface=""/>
            <a:cs typeface=""/>
          </a:endParaRPr>
        </a:p>
      </xdr:txBody>
    </xdr:sp>
    <xdr:clientData/>
  </xdr:oneCellAnchor>
  <xdr:oneCellAnchor>
    <xdr:from>
      <xdr:col>13</xdr:col>
      <xdr:colOff>27002</xdr:colOff>
      <xdr:row>27</xdr:row>
      <xdr:rowOff>153719</xdr:rowOff>
    </xdr:from>
    <xdr:ext cx="75959" cy="1945440"/>
    <xdr:sp macro="" textlink="">
      <xdr:nvSpPr>
        <xdr:cNvPr id="6" name="Text Box 30"/>
        <xdr:cNvSpPr/>
      </xdr:nvSpPr>
      <xdr:spPr>
        <a:xfrm>
          <a:off x="19610402" y="24671069"/>
          <a:ext cx="75959" cy="1945440"/>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90004" tIns="44997" rIns="90004" bIns="44997"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s-CO" sz="1200" b="0" i="0" u="none" strike="noStrike" kern="1200" cap="none" spc="0" baseline="0">
            <a:solidFill>
              <a:srgbClr val="000000"/>
            </a:solidFill>
            <a:uFillTx/>
            <a:latin typeface="Times New Roman" pitchFamily="18"/>
            <a:ea typeface=""/>
            <a:cs typeface=""/>
          </a:endParaRPr>
        </a:p>
      </xdr:txBody>
    </xdr:sp>
    <xdr:clientData/>
  </xdr:oneCellAnchor>
  <xdr:oneCellAnchor>
    <xdr:from>
      <xdr:col>13</xdr:col>
      <xdr:colOff>27002</xdr:colOff>
      <xdr:row>27</xdr:row>
      <xdr:rowOff>153719</xdr:rowOff>
    </xdr:from>
    <xdr:ext cx="75959" cy="1945440"/>
    <xdr:sp macro="" textlink="">
      <xdr:nvSpPr>
        <xdr:cNvPr id="7" name="Text Box 30"/>
        <xdr:cNvSpPr/>
      </xdr:nvSpPr>
      <xdr:spPr>
        <a:xfrm>
          <a:off x="19610402" y="24671069"/>
          <a:ext cx="75959" cy="1945440"/>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noFill/>
        <a:ln cap="flat">
          <a:noFill/>
          <a:prstDash val="solid"/>
        </a:ln>
      </xdr:spPr>
      <xdr:txBody>
        <a:bodyPr vert="horz" wrap="square" lIns="90004" tIns="44997" rIns="90004" bIns="44997"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s-CO" sz="1200" b="0" i="0" u="none" strike="noStrike" kern="1200" cap="none" spc="0" baseline="0">
            <a:solidFill>
              <a:srgbClr val="000000"/>
            </a:solidFill>
            <a:uFillTx/>
            <a:latin typeface="Times New Roman" pitchFamily="18"/>
            <a:ea typeface=""/>
            <a:cs typeface=""/>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74523</xdr:colOff>
      <xdr:row>79</xdr:row>
      <xdr:rowOff>153719</xdr:rowOff>
    </xdr:from>
    <xdr:ext cx="5822277" cy="67318"/>
    <xdr:graphicFrame macro="">
      <xdr:nvGraphicFramePr>
        <xdr:cNvPr id="5"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3</xdr:col>
      <xdr:colOff>587163</xdr:colOff>
      <xdr:row>115</xdr:row>
      <xdr:rowOff>13322</xdr:rowOff>
    </xdr:from>
    <xdr:ext cx="9042483" cy="2451963"/>
    <xdr:graphicFrame macro="">
      <xdr:nvGraphicFramePr>
        <xdr:cNvPr id="9"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7</xdr:col>
      <xdr:colOff>905758</xdr:colOff>
      <xdr:row>94</xdr:row>
      <xdr:rowOff>67318</xdr:rowOff>
    </xdr:from>
    <xdr:ext cx="5861157" cy="2444401"/>
    <xdr:graphicFrame macro="">
      <xdr:nvGraphicFramePr>
        <xdr:cNvPr id="7"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4</xdr:col>
      <xdr:colOff>1124501</xdr:colOff>
      <xdr:row>17</xdr:row>
      <xdr:rowOff>180840</xdr:rowOff>
    </xdr:from>
    <xdr:ext cx="5141515" cy="2400482"/>
    <xdr:graphicFrame macro="">
      <xdr:nvGraphicFramePr>
        <xdr:cNvPr id="2"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4</xdr:col>
      <xdr:colOff>354960</xdr:colOff>
      <xdr:row>44</xdr:row>
      <xdr:rowOff>18004</xdr:rowOff>
    </xdr:from>
    <xdr:ext cx="6188037" cy="2497683"/>
    <xdr:graphicFrame macro="">
      <xdr:nvGraphicFramePr>
        <xdr:cNvPr id="3"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15</xdr:col>
      <xdr:colOff>196202</xdr:colOff>
      <xdr:row>79</xdr:row>
      <xdr:rowOff>153719</xdr:rowOff>
    </xdr:from>
    <xdr:ext cx="3616195" cy="4672803"/>
    <xdr:graphicFrame macro="">
      <xdr:nvGraphicFramePr>
        <xdr:cNvPr id="6"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5</xdr:col>
      <xdr:colOff>207358</xdr:colOff>
      <xdr:row>65</xdr:row>
      <xdr:rowOff>116997</xdr:rowOff>
    </xdr:from>
    <xdr:ext cx="5805717" cy="2621520"/>
    <xdr:graphicFrame macro="">
      <xdr:nvGraphicFramePr>
        <xdr:cNvPr id="4"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18</xdr:col>
      <xdr:colOff>346676</xdr:colOff>
      <xdr:row>192</xdr:row>
      <xdr:rowOff>61923</xdr:rowOff>
    </xdr:from>
    <xdr:ext cx="4632478" cy="2832116"/>
    <xdr:graphicFrame macro="">
      <xdr:nvGraphicFramePr>
        <xdr:cNvPr id="12"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25</xdr:col>
      <xdr:colOff>315724</xdr:colOff>
      <xdr:row>189</xdr:row>
      <xdr:rowOff>43562</xdr:rowOff>
    </xdr:from>
    <xdr:ext cx="4758839" cy="3228481"/>
    <xdr:graphicFrame macro="">
      <xdr:nvGraphicFramePr>
        <xdr:cNvPr id="11"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37</xdr:col>
      <xdr:colOff>27002</xdr:colOff>
      <xdr:row>107</xdr:row>
      <xdr:rowOff>153719</xdr:rowOff>
    </xdr:from>
    <xdr:ext cx="4522320" cy="2248198"/>
    <xdr:graphicFrame macro="">
      <xdr:nvGraphicFramePr>
        <xdr:cNvPr id="8"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13</xdr:col>
      <xdr:colOff>354960</xdr:colOff>
      <xdr:row>139</xdr:row>
      <xdr:rowOff>22677</xdr:rowOff>
    </xdr:from>
    <xdr:ext cx="5569198" cy="2466356"/>
    <xdr:graphicFrame macro="">
      <xdr:nvGraphicFramePr>
        <xdr:cNvPr id="10"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1</xdr:col>
      <xdr:colOff>408243</xdr:colOff>
      <xdr:row>8</xdr:row>
      <xdr:rowOff>14758</xdr:rowOff>
    </xdr:from>
    <xdr:ext cx="4816080" cy="2535841"/>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94"/>
  <sheetViews>
    <sheetView tabSelected="1" workbookViewId="0">
      <selection sqref="A1:B4"/>
    </sheetView>
  </sheetViews>
  <sheetFormatPr baseColWidth="10" defaultRowHeight="14.25"/>
  <cols>
    <col min="1" max="1" width="12.375" style="6" customWidth="1"/>
    <col min="2" max="2" width="30.5" style="6" customWidth="1"/>
    <col min="3" max="3" width="30.125" style="6" customWidth="1"/>
    <col min="4" max="4" width="6.875" style="6" customWidth="1"/>
    <col min="5" max="5" width="12.5" style="6" customWidth="1"/>
    <col min="6" max="6" width="12" style="6" customWidth="1"/>
    <col min="7" max="7" width="16.75" style="6" customWidth="1"/>
    <col min="8" max="8" width="37.125" style="6" customWidth="1"/>
    <col min="9" max="9" width="33.625" style="6" customWidth="1"/>
    <col min="10" max="10" width="15.25" style="6" customWidth="1"/>
    <col min="11" max="11" width="17.5" style="6" customWidth="1"/>
    <col min="12" max="12" width="18.375" style="6" customWidth="1"/>
    <col min="13" max="13" width="14" style="6" customWidth="1"/>
    <col min="14" max="14" width="17.875" style="6" customWidth="1"/>
    <col min="15" max="15" width="11.75" style="6" customWidth="1"/>
    <col min="16" max="16" width="8.75" style="6" customWidth="1"/>
    <col min="17" max="17" width="11" style="6" customWidth="1"/>
    <col min="18" max="18" width="17.625" style="6" customWidth="1"/>
    <col min="19" max="19" width="37.75" style="6" customWidth="1"/>
    <col min="20" max="20" width="18.375" style="6" customWidth="1"/>
    <col min="21" max="21" width="11.75" style="58" customWidth="1"/>
    <col min="22" max="22" width="14.25" style="6" customWidth="1"/>
    <col min="23" max="23" width="37.75" style="6" customWidth="1"/>
    <col min="24" max="24" width="14.5" style="6" customWidth="1"/>
    <col min="25" max="25" width="14.125" style="58" customWidth="1"/>
    <col min="26" max="26" width="14" style="6" customWidth="1"/>
    <col min="27" max="27" width="37.875" style="6" customWidth="1"/>
    <col min="28" max="28" width="14" style="6" customWidth="1"/>
    <col min="29" max="29" width="11.875" style="58" customWidth="1"/>
    <col min="30" max="30" width="14.125" style="6" customWidth="1"/>
    <col min="31" max="31" width="37.875" style="6" customWidth="1"/>
    <col min="32" max="32" width="17.375" style="6" customWidth="1"/>
    <col min="33" max="33" width="13.125" style="58" customWidth="1"/>
    <col min="34" max="34" width="14.75" style="6" customWidth="1"/>
    <col min="35" max="35" width="38" style="6" customWidth="1"/>
    <col min="36" max="36" width="18.125" style="6" customWidth="1"/>
    <col min="37" max="37" width="11.75" style="58" customWidth="1"/>
    <col min="38" max="38" width="13.5" style="6" customWidth="1"/>
    <col min="39" max="39" width="38" style="6" customWidth="1"/>
    <col min="40" max="40" width="16.875" style="6" customWidth="1"/>
    <col min="41" max="41" width="11.375" style="58" customWidth="1"/>
    <col min="42" max="42" width="14.375" style="59" customWidth="1"/>
    <col min="43" max="43" width="38.125" style="4" hidden="1" customWidth="1"/>
    <col min="44" max="44" width="15.25" style="4" hidden="1" customWidth="1"/>
    <col min="45" max="46" width="10.75" style="4" hidden="1" customWidth="1"/>
    <col min="47" max="47" width="38.125" style="4" hidden="1" customWidth="1"/>
    <col min="48" max="48" width="14.25" style="4" hidden="1" customWidth="1"/>
    <col min="49" max="50" width="10.75" style="4" hidden="1" customWidth="1"/>
    <col min="51" max="51" width="38.125" style="4" hidden="1" customWidth="1"/>
    <col min="52" max="52" width="17.25" style="4" hidden="1" customWidth="1"/>
    <col min="53" max="54" width="10.75" style="4" hidden="1" customWidth="1"/>
    <col min="55" max="55" width="41.25" style="4" hidden="1" customWidth="1"/>
    <col min="56" max="56" width="18.375" style="4" hidden="1" customWidth="1"/>
    <col min="57" max="58" width="10.75" style="4" hidden="1" customWidth="1"/>
    <col min="59" max="59" width="32" style="4" hidden="1" customWidth="1"/>
    <col min="60" max="60" width="21.375" style="4" hidden="1" customWidth="1"/>
    <col min="61" max="62" width="10.75" style="4" hidden="1" customWidth="1"/>
    <col min="63" max="63" width="32" style="4" hidden="1" customWidth="1"/>
    <col min="64" max="66" width="10.75" style="4" hidden="1" customWidth="1"/>
    <col min="67" max="67" width="40.125" style="4" customWidth="1"/>
    <col min="68" max="70" width="10.625" style="4" customWidth="1"/>
    <col min="71" max="71" width="38.5" style="4" customWidth="1"/>
    <col min="72" max="74" width="10.625" style="4" customWidth="1"/>
    <col min="75" max="75" width="35.375" style="4" customWidth="1"/>
    <col min="76" max="78" width="10.625" style="4" customWidth="1"/>
    <col min="79" max="79" width="32.75" style="4" customWidth="1"/>
    <col min="80" max="82" width="10.625" style="4" customWidth="1"/>
    <col min="83" max="83" width="32.625" style="4" customWidth="1"/>
    <col min="84" max="86" width="10.625" style="4" customWidth="1"/>
    <col min="87" max="87" width="32.25" style="4" customWidth="1"/>
    <col min="88" max="227" width="10.625" style="4" customWidth="1"/>
    <col min="228" max="228" width="12.375" style="4" customWidth="1"/>
    <col min="229" max="229" width="7.625" style="4" customWidth="1"/>
    <col min="230" max="230" width="8.5" style="4" customWidth="1"/>
    <col min="231" max="231" width="20.625" style="4" customWidth="1"/>
    <col min="232" max="232" width="7.5" style="4" customWidth="1"/>
    <col min="233" max="233" width="8" style="4" customWidth="1"/>
    <col min="234" max="234" width="26.375" style="4" customWidth="1"/>
    <col min="235" max="235" width="6" style="4" customWidth="1"/>
    <col min="236" max="236" width="12.625" style="4" customWidth="1"/>
    <col min="237" max="237" width="10.5" style="4" customWidth="1"/>
    <col min="238" max="238" width="9.625" style="4" customWidth="1"/>
    <col min="239" max="239" width="8.75" style="4" customWidth="1"/>
    <col min="240" max="240" width="8.875" style="4" customWidth="1"/>
    <col min="241" max="241" width="8.75" style="4" customWidth="1"/>
    <col min="242" max="242" width="8.5" style="4" customWidth="1"/>
    <col min="243" max="243" width="12.125" style="4" customWidth="1"/>
    <col min="244" max="246" width="11.875" style="4" customWidth="1"/>
    <col min="247" max="483" width="10.625" style="4" customWidth="1"/>
    <col min="484" max="484" width="12.375" style="4" customWidth="1"/>
    <col min="485" max="485" width="7.625" style="4" customWidth="1"/>
    <col min="486" max="486" width="8.5" style="4" customWidth="1"/>
    <col min="487" max="487" width="20.625" style="4" customWidth="1"/>
    <col min="488" max="488" width="7.5" style="4" customWidth="1"/>
    <col min="489" max="489" width="8" style="4" customWidth="1"/>
    <col min="490" max="490" width="26.375" style="4" customWidth="1"/>
    <col min="491" max="491" width="6" style="4" customWidth="1"/>
    <col min="492" max="492" width="12.625" style="4" customWidth="1"/>
    <col min="493" max="493" width="10.5" style="4" customWidth="1"/>
    <col min="494" max="494" width="9.625" style="4" customWidth="1"/>
    <col min="495" max="495" width="8.75" style="4" customWidth="1"/>
    <col min="496" max="496" width="8.875" style="4" customWidth="1"/>
    <col min="497" max="497" width="8.75" style="4" customWidth="1"/>
    <col min="498" max="498" width="8.5" style="4" customWidth="1"/>
    <col min="499" max="499" width="12.125" style="4" customWidth="1"/>
    <col min="500" max="502" width="11.875" style="4" customWidth="1"/>
    <col min="503" max="739" width="10.625" style="4" customWidth="1"/>
    <col min="740" max="740" width="12.375" style="4" customWidth="1"/>
    <col min="741" max="741" width="7.625" style="4" customWidth="1"/>
    <col min="742" max="742" width="8.5" style="4" customWidth="1"/>
    <col min="743" max="743" width="20.625" style="4" customWidth="1"/>
    <col min="744" max="744" width="7.5" style="4" customWidth="1"/>
    <col min="745" max="745" width="8" style="4" customWidth="1"/>
    <col min="746" max="746" width="26.375" style="4" customWidth="1"/>
    <col min="747" max="747" width="6" style="4" customWidth="1"/>
    <col min="748" max="748" width="12.625" style="4" customWidth="1"/>
    <col min="749" max="749" width="10.5" style="4" customWidth="1"/>
    <col min="750" max="750" width="9.625" style="4" customWidth="1"/>
    <col min="751" max="751" width="8.75" style="4" customWidth="1"/>
    <col min="752" max="752" width="8.875" style="4" customWidth="1"/>
    <col min="753" max="753" width="8.75" style="4" customWidth="1"/>
    <col min="754" max="754" width="8.5" style="4" customWidth="1"/>
    <col min="755" max="755" width="12.125" style="4" customWidth="1"/>
    <col min="756" max="758" width="11.875" style="4" customWidth="1"/>
    <col min="759" max="995" width="10.625" style="4" customWidth="1"/>
    <col min="996" max="996" width="12.375" style="4" customWidth="1"/>
    <col min="997" max="997" width="7.625" style="4" customWidth="1"/>
    <col min="998" max="998" width="8.5" style="4" customWidth="1"/>
    <col min="999" max="999" width="20.625" style="4" customWidth="1"/>
    <col min="1000" max="1000" width="7.5" style="4" customWidth="1"/>
    <col min="1001" max="1001" width="8" style="4" customWidth="1"/>
    <col min="1002" max="1002" width="26.375" style="4" customWidth="1"/>
    <col min="1003" max="1003" width="6" style="4" customWidth="1"/>
    <col min="1004" max="1004" width="12.625" style="4" customWidth="1"/>
    <col min="1005" max="1005" width="10.5" style="4" customWidth="1"/>
    <col min="1006" max="1006" width="9.625" style="4" customWidth="1"/>
    <col min="1007" max="1007" width="8.75" style="4" customWidth="1"/>
    <col min="1008" max="1008" width="8.875" style="4" customWidth="1"/>
    <col min="1009" max="1009" width="8.75" style="4" customWidth="1"/>
    <col min="1010" max="1010" width="8.5" style="4" customWidth="1"/>
    <col min="1011" max="1011" width="12.125" style="4" customWidth="1"/>
    <col min="1012" max="1014" width="11.875" style="4" customWidth="1"/>
    <col min="1015" max="1024" width="10.625" style="4" customWidth="1"/>
    <col min="1025" max="1025" width="11" customWidth="1"/>
  </cols>
  <sheetData>
    <row r="1" spans="1:90" ht="15" customHeight="1">
      <c r="A1" s="60"/>
      <c r="B1" s="60"/>
      <c r="C1" s="61" t="s">
        <v>0</v>
      </c>
      <c r="D1" s="61"/>
      <c r="E1" s="61"/>
      <c r="F1" s="61"/>
      <c r="G1" s="61"/>
      <c r="H1" s="61"/>
      <c r="I1" s="61"/>
      <c r="J1" s="61"/>
      <c r="K1" s="61"/>
      <c r="L1" s="61"/>
      <c r="M1" s="61"/>
      <c r="N1" s="61"/>
      <c r="O1" s="61"/>
      <c r="P1" s="61"/>
      <c r="Q1" s="61"/>
      <c r="R1" s="61"/>
      <c r="S1" s="2"/>
      <c r="T1" s="2"/>
      <c r="U1" s="2"/>
      <c r="V1" s="2"/>
      <c r="W1" s="2"/>
      <c r="X1" s="2"/>
      <c r="Y1" s="2"/>
      <c r="Z1" s="2"/>
      <c r="AA1" s="2"/>
      <c r="AB1" s="2"/>
      <c r="AC1" s="2"/>
      <c r="AD1" s="2"/>
      <c r="AE1" s="2"/>
      <c r="AF1" s="2"/>
      <c r="AG1" s="2"/>
      <c r="AH1" s="2"/>
      <c r="AI1" s="2"/>
      <c r="AJ1" s="2"/>
      <c r="AK1" s="2"/>
      <c r="AL1" s="2"/>
      <c r="AM1" s="2"/>
      <c r="AN1" s="2"/>
      <c r="AO1" s="2"/>
      <c r="AP1" s="2"/>
      <c r="AQ1" s="3"/>
      <c r="AR1" s="3"/>
      <c r="AS1" s="3"/>
      <c r="AT1" s="3"/>
      <c r="AU1" s="3"/>
      <c r="AV1" s="3"/>
      <c r="AW1" s="3"/>
      <c r="AX1" s="3"/>
      <c r="AY1" s="3"/>
      <c r="AZ1" s="3"/>
      <c r="BA1" s="3"/>
      <c r="BB1" s="3"/>
      <c r="BC1" s="3"/>
      <c r="BD1" s="3"/>
      <c r="BE1" s="3"/>
      <c r="BF1" s="3"/>
      <c r="BG1" s="3"/>
      <c r="BH1" s="3"/>
      <c r="BI1" s="3"/>
      <c r="BJ1" s="3"/>
      <c r="BK1" s="3"/>
      <c r="BL1" s="3"/>
      <c r="BM1" s="3"/>
      <c r="BN1" s="3"/>
    </row>
    <row r="2" spans="1:90" ht="15" customHeight="1">
      <c r="A2" s="60"/>
      <c r="B2" s="60"/>
      <c r="C2" s="61" t="s">
        <v>1</v>
      </c>
      <c r="D2" s="61"/>
      <c r="E2" s="61"/>
      <c r="F2" s="61"/>
      <c r="G2" s="61"/>
      <c r="H2" s="61"/>
      <c r="I2" s="61"/>
      <c r="J2" s="61"/>
      <c r="K2" s="61"/>
      <c r="L2" s="61"/>
      <c r="M2" s="61"/>
      <c r="N2" s="61"/>
      <c r="O2" s="61"/>
      <c r="P2" s="61"/>
      <c r="Q2" s="61"/>
      <c r="R2" s="61"/>
      <c r="S2" s="2"/>
      <c r="T2" s="2"/>
      <c r="U2" s="2"/>
      <c r="V2" s="2"/>
      <c r="W2" s="2"/>
      <c r="X2" s="2"/>
      <c r="Y2" s="2"/>
      <c r="Z2" s="2"/>
      <c r="AA2" s="2"/>
      <c r="AB2" s="2"/>
      <c r="AC2" s="2"/>
      <c r="AD2" s="2"/>
      <c r="AE2" s="2"/>
      <c r="AF2" s="2"/>
      <c r="AG2" s="2"/>
      <c r="AH2" s="2"/>
      <c r="AI2" s="2"/>
      <c r="AJ2" s="2"/>
      <c r="AK2" s="2"/>
      <c r="AL2" s="2"/>
      <c r="AM2" s="2"/>
      <c r="AN2" s="2"/>
      <c r="AO2" s="2"/>
      <c r="AP2" s="2"/>
      <c r="AQ2" s="3"/>
      <c r="AR2" s="3"/>
      <c r="AS2" s="3"/>
      <c r="AT2" s="3"/>
      <c r="AU2" s="3"/>
      <c r="AV2" s="3"/>
      <c r="AW2" s="3"/>
      <c r="AX2" s="3"/>
      <c r="AY2" s="3"/>
      <c r="AZ2" s="3"/>
      <c r="BA2" s="3"/>
      <c r="BB2" s="3"/>
      <c r="BC2" s="3"/>
      <c r="BD2" s="3"/>
      <c r="BE2" s="3"/>
      <c r="BF2" s="3"/>
      <c r="BG2" s="3"/>
      <c r="BH2" s="3"/>
      <c r="BI2" s="3"/>
      <c r="BJ2" s="3"/>
      <c r="BK2" s="3"/>
      <c r="BL2" s="3"/>
      <c r="BM2" s="3"/>
      <c r="BN2" s="3"/>
    </row>
    <row r="3" spans="1:90" ht="15" customHeight="1">
      <c r="A3" s="60"/>
      <c r="B3" s="60"/>
      <c r="C3" s="61" t="s">
        <v>2</v>
      </c>
      <c r="D3" s="61"/>
      <c r="E3" s="61"/>
      <c r="F3" s="61"/>
      <c r="G3" s="61"/>
      <c r="H3" s="61"/>
      <c r="I3" s="61"/>
      <c r="J3" s="61"/>
      <c r="K3" s="61"/>
      <c r="L3" s="61"/>
      <c r="M3" s="61"/>
      <c r="N3" s="61"/>
      <c r="O3" s="61"/>
      <c r="P3" s="61"/>
      <c r="Q3" s="61"/>
      <c r="R3" s="61"/>
      <c r="S3" s="2"/>
      <c r="T3" s="2"/>
      <c r="U3" s="2"/>
      <c r="V3" s="2"/>
      <c r="W3" s="2"/>
      <c r="X3" s="2"/>
      <c r="Y3" s="2"/>
      <c r="Z3" s="2"/>
      <c r="AA3" s="2"/>
      <c r="AB3" s="2"/>
      <c r="AC3" s="2"/>
      <c r="AD3" s="2"/>
      <c r="AE3" s="2"/>
      <c r="AF3" s="2"/>
      <c r="AG3" s="2"/>
      <c r="AH3" s="2"/>
      <c r="AI3" s="2"/>
      <c r="AJ3" s="2"/>
      <c r="AK3" s="2"/>
      <c r="AL3" s="2"/>
      <c r="AM3" s="2"/>
      <c r="AN3" s="2"/>
      <c r="AO3" s="2"/>
      <c r="AP3" s="2"/>
      <c r="AQ3" s="3"/>
      <c r="AR3" s="3"/>
      <c r="AS3" s="3"/>
      <c r="AT3" s="3"/>
      <c r="AU3" s="3"/>
      <c r="AV3" s="3"/>
      <c r="AW3" s="3"/>
      <c r="AX3" s="3"/>
      <c r="AY3" s="3"/>
      <c r="AZ3" s="3"/>
      <c r="BA3" s="3"/>
      <c r="BB3" s="3"/>
      <c r="BC3" s="3"/>
      <c r="BD3" s="3"/>
      <c r="BE3" s="3"/>
      <c r="BF3" s="3"/>
      <c r="BG3" s="3"/>
      <c r="BH3" s="3"/>
      <c r="BI3" s="3"/>
      <c r="BJ3" s="3"/>
      <c r="BK3" s="3"/>
      <c r="BL3" s="3"/>
      <c r="BM3" s="3"/>
      <c r="BN3" s="3"/>
    </row>
    <row r="4" spans="1:90" ht="15" customHeight="1">
      <c r="A4" s="60"/>
      <c r="B4" s="60"/>
      <c r="C4" s="61" t="s">
        <v>3</v>
      </c>
      <c r="D4" s="61"/>
      <c r="E4" s="61"/>
      <c r="F4" s="61"/>
      <c r="G4" s="61"/>
      <c r="H4" s="61"/>
      <c r="I4" s="61"/>
      <c r="J4" s="61"/>
      <c r="K4" s="61"/>
      <c r="L4" s="61"/>
      <c r="M4" s="61"/>
      <c r="N4" s="61"/>
      <c r="O4" s="61"/>
      <c r="P4" s="61"/>
      <c r="Q4" s="61"/>
      <c r="R4" s="61"/>
      <c r="S4" s="5"/>
      <c r="T4" s="5"/>
      <c r="U4" s="5"/>
      <c r="V4" s="5"/>
      <c r="W4" s="5"/>
      <c r="X4" s="5"/>
      <c r="Y4" s="5"/>
      <c r="Z4" s="5"/>
      <c r="AA4" s="5"/>
      <c r="AB4" s="5"/>
      <c r="AC4" s="5"/>
      <c r="AD4" s="5"/>
      <c r="AE4" s="5"/>
      <c r="AF4" s="5"/>
      <c r="AG4" s="5"/>
      <c r="AH4" s="5"/>
      <c r="AI4" s="5"/>
      <c r="AJ4" s="5"/>
      <c r="AK4" s="5"/>
      <c r="AL4" s="5"/>
      <c r="AM4" s="2"/>
      <c r="AN4" s="2"/>
      <c r="AO4" s="2"/>
      <c r="AP4" s="2"/>
      <c r="AQ4" s="3"/>
      <c r="AR4" s="3"/>
      <c r="AS4" s="3"/>
      <c r="AT4" s="3"/>
      <c r="AU4" s="3"/>
      <c r="AV4" s="3"/>
      <c r="AW4" s="3"/>
      <c r="AX4" s="3"/>
      <c r="AY4" s="3"/>
      <c r="AZ4" s="3"/>
      <c r="BA4" s="3"/>
      <c r="BB4" s="3"/>
      <c r="BC4" s="3"/>
      <c r="BD4" s="3"/>
      <c r="BE4" s="3"/>
      <c r="BF4" s="3"/>
      <c r="BG4" s="3"/>
      <c r="BH4" s="3"/>
      <c r="BI4" s="3"/>
      <c r="BJ4" s="3"/>
      <c r="BK4" s="3"/>
      <c r="BL4" s="3"/>
      <c r="BM4" s="3"/>
      <c r="BN4" s="3"/>
    </row>
    <row r="5" spans="1:90" ht="12.75" customHeight="1">
      <c r="A5" s="62" t="s">
        <v>4</v>
      </c>
      <c r="B5" s="62"/>
      <c r="C5" s="63" t="s">
        <v>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row>
    <row r="6" spans="1:90" ht="12.75" customHeight="1">
      <c r="A6" s="62" t="s">
        <v>6</v>
      </c>
      <c r="B6" s="62"/>
      <c r="C6" s="63" t="s">
        <v>7</v>
      </c>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row>
    <row r="7" spans="1:90" s="6" customFormat="1" ht="12.75" customHeight="1">
      <c r="A7" s="61" t="s">
        <v>8</v>
      </c>
      <c r="B7" s="61"/>
      <c r="C7" s="61" t="s">
        <v>9</v>
      </c>
      <c r="D7" s="61" t="s">
        <v>10</v>
      </c>
      <c r="E7" s="61" t="s">
        <v>11</v>
      </c>
      <c r="F7" s="61" t="s">
        <v>12</v>
      </c>
      <c r="G7" s="61" t="s">
        <v>13</v>
      </c>
      <c r="H7" s="61" t="s">
        <v>14</v>
      </c>
      <c r="I7" s="61" t="s">
        <v>15</v>
      </c>
      <c r="J7" s="61" t="s">
        <v>10</v>
      </c>
      <c r="K7" s="61" t="s">
        <v>11</v>
      </c>
      <c r="L7" s="61" t="s">
        <v>16</v>
      </c>
      <c r="M7" s="61" t="s">
        <v>17</v>
      </c>
      <c r="N7" s="61" t="s">
        <v>12</v>
      </c>
      <c r="O7" s="61" t="s">
        <v>18</v>
      </c>
      <c r="P7" s="61" t="s">
        <v>19</v>
      </c>
      <c r="Q7" s="61" t="s">
        <v>20</v>
      </c>
      <c r="R7" s="61" t="s">
        <v>21</v>
      </c>
      <c r="S7" s="61" t="s">
        <v>22</v>
      </c>
      <c r="T7" s="61"/>
      <c r="U7" s="61"/>
      <c r="V7" s="61"/>
      <c r="W7" s="61" t="s">
        <v>23</v>
      </c>
      <c r="X7" s="61"/>
      <c r="Y7" s="61"/>
      <c r="Z7" s="61"/>
      <c r="AA7" s="61" t="s">
        <v>24</v>
      </c>
      <c r="AB7" s="61"/>
      <c r="AC7" s="61"/>
      <c r="AD7" s="61"/>
      <c r="AE7" s="61" t="s">
        <v>25</v>
      </c>
      <c r="AF7" s="61"/>
      <c r="AG7" s="61"/>
      <c r="AH7" s="61"/>
      <c r="AI7" s="61" t="s">
        <v>26</v>
      </c>
      <c r="AJ7" s="61"/>
      <c r="AK7" s="61"/>
      <c r="AL7" s="61"/>
      <c r="AM7" s="61" t="s">
        <v>27</v>
      </c>
      <c r="AN7" s="61"/>
      <c r="AO7" s="61"/>
      <c r="AP7" s="61"/>
      <c r="AQ7" s="61" t="s">
        <v>28</v>
      </c>
      <c r="AR7" s="61"/>
      <c r="AS7" s="61"/>
      <c r="AT7" s="61"/>
      <c r="AU7" s="61" t="s">
        <v>29</v>
      </c>
      <c r="AV7" s="61"/>
      <c r="AW7" s="61"/>
      <c r="AX7" s="61"/>
      <c r="AY7" s="61" t="s">
        <v>30</v>
      </c>
      <c r="AZ7" s="61"/>
      <c r="BA7" s="61"/>
      <c r="BB7" s="61"/>
      <c r="BC7" s="61" t="s">
        <v>31</v>
      </c>
      <c r="BD7" s="61"/>
      <c r="BE7" s="61"/>
      <c r="BF7" s="61"/>
      <c r="BG7" s="61" t="s">
        <v>32</v>
      </c>
      <c r="BH7" s="61"/>
      <c r="BI7" s="61"/>
      <c r="BJ7" s="61"/>
      <c r="BK7" s="61" t="s">
        <v>33</v>
      </c>
      <c r="BL7" s="61"/>
      <c r="BM7" s="61"/>
      <c r="BN7" s="61"/>
      <c r="BO7" s="61" t="s">
        <v>28</v>
      </c>
      <c r="BP7" s="61"/>
      <c r="BQ7" s="61"/>
      <c r="BR7" s="61"/>
      <c r="BS7" s="61" t="s">
        <v>29</v>
      </c>
      <c r="BT7" s="61"/>
      <c r="BU7" s="61"/>
      <c r="BV7" s="61"/>
      <c r="BW7" s="61" t="s">
        <v>30</v>
      </c>
      <c r="BX7" s="61"/>
      <c r="BY7" s="61"/>
      <c r="BZ7" s="61"/>
      <c r="CA7" s="61" t="s">
        <v>31</v>
      </c>
      <c r="CB7" s="61"/>
      <c r="CC7" s="61"/>
      <c r="CD7" s="61"/>
      <c r="CE7" s="61" t="s">
        <v>32</v>
      </c>
      <c r="CF7" s="61"/>
      <c r="CG7" s="61"/>
      <c r="CH7" s="61"/>
      <c r="CI7" s="61" t="s">
        <v>33</v>
      </c>
      <c r="CJ7" s="61"/>
      <c r="CK7" s="61"/>
      <c r="CL7" s="61"/>
    </row>
    <row r="8" spans="1:90" s="6" customFormat="1" ht="25.5">
      <c r="A8" s="61"/>
      <c r="B8" s="61"/>
      <c r="C8" s="61"/>
      <c r="D8" s="61"/>
      <c r="E8" s="61"/>
      <c r="F8" s="61"/>
      <c r="G8" s="61"/>
      <c r="H8" s="61"/>
      <c r="I8" s="61"/>
      <c r="J8" s="61"/>
      <c r="K8" s="61"/>
      <c r="L8" s="61"/>
      <c r="M8" s="61"/>
      <c r="N8" s="61"/>
      <c r="O8" s="61"/>
      <c r="P8" s="61"/>
      <c r="Q8" s="61"/>
      <c r="R8" s="61"/>
      <c r="S8" s="1" t="s">
        <v>34</v>
      </c>
      <c r="T8" s="1" t="s">
        <v>35</v>
      </c>
      <c r="U8" s="7" t="s">
        <v>36</v>
      </c>
      <c r="V8" s="1" t="s">
        <v>37</v>
      </c>
      <c r="W8" s="1" t="s">
        <v>34</v>
      </c>
      <c r="X8" s="1" t="s">
        <v>35</v>
      </c>
      <c r="Y8" s="7" t="s">
        <v>38</v>
      </c>
      <c r="Z8" s="1" t="s">
        <v>37</v>
      </c>
      <c r="AA8" s="1" t="s">
        <v>34</v>
      </c>
      <c r="AB8" s="1" t="s">
        <v>35</v>
      </c>
      <c r="AC8" s="7" t="s">
        <v>39</v>
      </c>
      <c r="AD8" s="1" t="s">
        <v>37</v>
      </c>
      <c r="AE8" s="1" t="s">
        <v>34</v>
      </c>
      <c r="AF8" s="1" t="s">
        <v>35</v>
      </c>
      <c r="AG8" s="7" t="s">
        <v>40</v>
      </c>
      <c r="AH8" s="1" t="s">
        <v>37</v>
      </c>
      <c r="AI8" s="1" t="s">
        <v>34</v>
      </c>
      <c r="AJ8" s="1" t="s">
        <v>35</v>
      </c>
      <c r="AK8" s="7" t="s">
        <v>41</v>
      </c>
      <c r="AL8" s="1" t="s">
        <v>37</v>
      </c>
      <c r="AM8" s="1" t="s">
        <v>34</v>
      </c>
      <c r="AN8" s="1" t="s">
        <v>35</v>
      </c>
      <c r="AO8" s="7" t="s">
        <v>42</v>
      </c>
      <c r="AP8" s="1" t="s">
        <v>37</v>
      </c>
      <c r="AQ8" s="1" t="s">
        <v>34</v>
      </c>
      <c r="AR8" s="1" t="s">
        <v>35</v>
      </c>
      <c r="AS8" s="7" t="s">
        <v>43</v>
      </c>
      <c r="AT8" s="1" t="s">
        <v>37</v>
      </c>
      <c r="AU8" s="1" t="s">
        <v>34</v>
      </c>
      <c r="AV8" s="1" t="s">
        <v>35</v>
      </c>
      <c r="AW8" s="7" t="s">
        <v>43</v>
      </c>
      <c r="AX8" s="1" t="s">
        <v>37</v>
      </c>
      <c r="AY8" s="1" t="s">
        <v>34</v>
      </c>
      <c r="AZ8" s="1" t="s">
        <v>35</v>
      </c>
      <c r="BA8" s="7" t="s">
        <v>43</v>
      </c>
      <c r="BB8" s="1" t="s">
        <v>37</v>
      </c>
      <c r="BC8" s="1" t="s">
        <v>34</v>
      </c>
      <c r="BD8" s="1" t="s">
        <v>35</v>
      </c>
      <c r="BE8" s="7" t="s">
        <v>43</v>
      </c>
      <c r="BF8" s="1" t="s">
        <v>37</v>
      </c>
      <c r="BG8" s="1" t="s">
        <v>34</v>
      </c>
      <c r="BH8" s="1" t="s">
        <v>35</v>
      </c>
      <c r="BI8" s="7" t="s">
        <v>43</v>
      </c>
      <c r="BJ8" s="1" t="s">
        <v>37</v>
      </c>
      <c r="BK8" s="1" t="s">
        <v>34</v>
      </c>
      <c r="BL8" s="1" t="s">
        <v>35</v>
      </c>
      <c r="BM8" s="7" t="s">
        <v>43</v>
      </c>
      <c r="BN8" s="1" t="s">
        <v>37</v>
      </c>
      <c r="BO8" s="1" t="s">
        <v>34</v>
      </c>
      <c r="BP8" s="1" t="s">
        <v>35</v>
      </c>
      <c r="BQ8" s="7" t="s">
        <v>42</v>
      </c>
      <c r="BR8" s="1" t="s">
        <v>37</v>
      </c>
      <c r="BS8" s="1" t="s">
        <v>34</v>
      </c>
      <c r="BT8" s="1" t="s">
        <v>35</v>
      </c>
      <c r="BU8" s="7" t="s">
        <v>42</v>
      </c>
      <c r="BV8" s="1" t="s">
        <v>37</v>
      </c>
      <c r="BW8" s="1" t="s">
        <v>34</v>
      </c>
      <c r="BX8" s="1" t="s">
        <v>35</v>
      </c>
      <c r="BY8" s="7" t="s">
        <v>42</v>
      </c>
      <c r="BZ8" s="1" t="s">
        <v>37</v>
      </c>
      <c r="CA8" s="1" t="s">
        <v>34</v>
      </c>
      <c r="CB8" s="1" t="s">
        <v>35</v>
      </c>
      <c r="CC8" s="7" t="s">
        <v>42</v>
      </c>
      <c r="CD8" s="1" t="s">
        <v>37</v>
      </c>
      <c r="CE8" s="1" t="s">
        <v>34</v>
      </c>
      <c r="CF8" s="1" t="s">
        <v>35</v>
      </c>
      <c r="CG8" s="7" t="s">
        <v>42</v>
      </c>
      <c r="CH8" s="1" t="s">
        <v>37</v>
      </c>
      <c r="CI8" s="1" t="s">
        <v>34</v>
      </c>
      <c r="CJ8" s="1" t="s">
        <v>35</v>
      </c>
      <c r="CK8" s="7" t="s">
        <v>42</v>
      </c>
      <c r="CL8" s="1" t="s">
        <v>37</v>
      </c>
    </row>
    <row r="9" spans="1:90" s="4" customFormat="1" ht="408">
      <c r="A9" s="64" t="s">
        <v>44</v>
      </c>
      <c r="B9" s="64"/>
      <c r="C9" s="65" t="s">
        <v>45</v>
      </c>
      <c r="D9" s="66" t="s">
        <v>46</v>
      </c>
      <c r="E9" s="67" t="s">
        <v>47</v>
      </c>
      <c r="F9" s="65" t="s">
        <v>48</v>
      </c>
      <c r="G9" s="65" t="s">
        <v>49</v>
      </c>
      <c r="H9" s="8" t="s">
        <v>50</v>
      </c>
      <c r="I9" s="9"/>
      <c r="J9" s="9" t="s">
        <v>51</v>
      </c>
      <c r="K9" s="9" t="s">
        <v>52</v>
      </c>
      <c r="L9" s="9" t="s">
        <v>53</v>
      </c>
      <c r="M9" s="9" t="s">
        <v>54</v>
      </c>
      <c r="N9" s="12" t="s">
        <v>55</v>
      </c>
      <c r="O9" s="10" t="s">
        <v>56</v>
      </c>
      <c r="P9" s="10" t="s">
        <v>57</v>
      </c>
      <c r="Q9" s="13" t="s">
        <v>58</v>
      </c>
      <c r="R9" s="9" t="s">
        <v>59</v>
      </c>
      <c r="S9" s="14" t="s">
        <v>60</v>
      </c>
      <c r="T9" s="14">
        <v>0.83299999999999996</v>
      </c>
      <c r="U9" s="15">
        <v>8.3299999999999999E-2</v>
      </c>
      <c r="V9" s="16"/>
      <c r="W9" s="14" t="s">
        <v>61</v>
      </c>
      <c r="X9" s="14">
        <v>0.16</v>
      </c>
      <c r="Y9" s="15">
        <v>0.16</v>
      </c>
      <c r="Z9" s="14"/>
      <c r="AA9" s="14" t="s">
        <v>61</v>
      </c>
      <c r="AB9" s="14">
        <v>0.25</v>
      </c>
      <c r="AC9" s="15">
        <v>0.25</v>
      </c>
      <c r="AD9" s="14"/>
      <c r="AE9" s="14" t="s">
        <v>61</v>
      </c>
      <c r="AF9" s="14">
        <v>0.33</v>
      </c>
      <c r="AG9" s="15">
        <v>0.33</v>
      </c>
      <c r="AH9" s="14"/>
      <c r="AI9" s="14" t="s">
        <v>62</v>
      </c>
      <c r="AJ9" s="14">
        <v>0.41</v>
      </c>
      <c r="AK9" s="15">
        <v>0.41</v>
      </c>
      <c r="AL9" s="14"/>
      <c r="AM9" s="14" t="s">
        <v>63</v>
      </c>
      <c r="AN9" s="14">
        <v>0.5</v>
      </c>
      <c r="AO9" s="15">
        <v>0.5</v>
      </c>
      <c r="AP9" s="14"/>
      <c r="AQ9" s="17"/>
      <c r="AR9" s="17"/>
      <c r="AS9" s="18"/>
      <c r="AT9" s="19"/>
      <c r="AU9" s="17"/>
      <c r="AV9" s="17"/>
      <c r="AW9" s="18"/>
      <c r="AX9" s="19"/>
      <c r="AY9" s="17"/>
      <c r="AZ9" s="17"/>
      <c r="BA9" s="18"/>
      <c r="BB9" s="19"/>
      <c r="BC9" s="17"/>
      <c r="BD9" s="17"/>
      <c r="BE9" s="18"/>
      <c r="BF9" s="19"/>
      <c r="BG9" s="17"/>
      <c r="BH9" s="17"/>
      <c r="BI9" s="18"/>
      <c r="BJ9" s="19"/>
      <c r="BK9" s="17"/>
      <c r="BL9" s="17"/>
      <c r="BM9" s="18"/>
      <c r="BN9" s="19"/>
      <c r="BO9" s="14" t="s">
        <v>64</v>
      </c>
      <c r="BP9" s="14">
        <v>0.5</v>
      </c>
      <c r="BQ9" s="15">
        <v>0.5</v>
      </c>
      <c r="BR9" s="14"/>
      <c r="BS9" s="14" t="s">
        <v>65</v>
      </c>
      <c r="BT9" s="14">
        <v>0.57999999999999996</v>
      </c>
      <c r="BU9" s="15">
        <v>0.57999999999999996</v>
      </c>
      <c r="BV9" s="14"/>
      <c r="BW9" s="14" t="s">
        <v>66</v>
      </c>
      <c r="BX9" s="14">
        <v>0.7</v>
      </c>
      <c r="BY9" s="15">
        <v>0.7</v>
      </c>
      <c r="BZ9" s="14"/>
      <c r="CA9" s="14" t="s">
        <v>67</v>
      </c>
      <c r="CB9" s="14">
        <v>0.8</v>
      </c>
      <c r="CC9" s="15">
        <v>0.8</v>
      </c>
      <c r="CD9" s="14"/>
      <c r="CE9" s="14" t="s">
        <v>68</v>
      </c>
      <c r="CF9" s="14">
        <v>0.9</v>
      </c>
      <c r="CG9" s="15">
        <v>0.9</v>
      </c>
      <c r="CH9" s="14"/>
      <c r="CI9" s="14" t="s">
        <v>69</v>
      </c>
      <c r="CJ9" s="14">
        <v>1</v>
      </c>
      <c r="CK9" s="15">
        <v>1</v>
      </c>
      <c r="CL9" s="14"/>
    </row>
    <row r="10" spans="1:90" s="4" customFormat="1" ht="140.25">
      <c r="A10" s="64"/>
      <c r="B10" s="64"/>
      <c r="C10" s="65"/>
      <c r="D10" s="66"/>
      <c r="E10" s="67"/>
      <c r="F10" s="65"/>
      <c r="G10" s="65"/>
      <c r="H10" s="8" t="s">
        <v>70</v>
      </c>
      <c r="I10" s="20"/>
      <c r="J10" s="9" t="s">
        <v>51</v>
      </c>
      <c r="K10" s="9" t="s">
        <v>71</v>
      </c>
      <c r="L10" s="9" t="s">
        <v>72</v>
      </c>
      <c r="M10" s="9" t="s">
        <v>73</v>
      </c>
      <c r="N10" s="12" t="s">
        <v>74</v>
      </c>
      <c r="O10" s="10" t="s">
        <v>75</v>
      </c>
      <c r="P10" s="10" t="s">
        <v>57</v>
      </c>
      <c r="Q10" s="13" t="s">
        <v>58</v>
      </c>
      <c r="R10" s="9" t="s">
        <v>59</v>
      </c>
      <c r="S10" s="14" t="s">
        <v>76</v>
      </c>
      <c r="T10" s="14">
        <v>0.1</v>
      </c>
      <c r="U10" s="15">
        <v>0.1</v>
      </c>
      <c r="V10" s="21"/>
      <c r="W10" s="14" t="s">
        <v>77</v>
      </c>
      <c r="X10" s="14">
        <v>0.2</v>
      </c>
      <c r="Y10" s="15">
        <v>0.2</v>
      </c>
      <c r="Z10" s="21"/>
      <c r="AA10" s="14" t="s">
        <v>77</v>
      </c>
      <c r="AB10" s="14">
        <v>0.3</v>
      </c>
      <c r="AC10" s="15">
        <v>0.3</v>
      </c>
      <c r="AD10" s="21"/>
      <c r="AE10" s="14" t="s">
        <v>78</v>
      </c>
      <c r="AF10" s="14">
        <v>0.4</v>
      </c>
      <c r="AG10" s="15">
        <v>0.4</v>
      </c>
      <c r="AH10" s="21"/>
      <c r="AI10" s="14" t="s">
        <v>79</v>
      </c>
      <c r="AJ10" s="14">
        <v>0.5</v>
      </c>
      <c r="AK10" s="15">
        <v>0.5</v>
      </c>
      <c r="AL10" s="21"/>
      <c r="AM10" s="14" t="s">
        <v>80</v>
      </c>
      <c r="AN10" s="14">
        <v>0.6</v>
      </c>
      <c r="AO10" s="15">
        <v>0.6</v>
      </c>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14" t="s">
        <v>81</v>
      </c>
      <c r="BP10" s="14">
        <v>0.7</v>
      </c>
      <c r="BQ10" s="15">
        <v>0.7</v>
      </c>
      <c r="BR10" s="21"/>
      <c r="BS10" s="14" t="s">
        <v>81</v>
      </c>
      <c r="BT10" s="14">
        <v>0.75</v>
      </c>
      <c r="BU10" s="15">
        <v>0.75</v>
      </c>
      <c r="BV10" s="21"/>
      <c r="BW10" s="14" t="s">
        <v>81</v>
      </c>
      <c r="BX10" s="14">
        <v>0.8</v>
      </c>
      <c r="BY10" s="15">
        <v>0.8</v>
      </c>
      <c r="BZ10" s="21"/>
      <c r="CA10" s="14" t="s">
        <v>81</v>
      </c>
      <c r="CB10" s="14">
        <v>0.85</v>
      </c>
      <c r="CC10" s="15">
        <v>0.85</v>
      </c>
      <c r="CD10" s="21"/>
      <c r="CE10" s="14" t="s">
        <v>82</v>
      </c>
      <c r="CF10" s="14">
        <v>0.9</v>
      </c>
      <c r="CG10" s="15">
        <v>0.9</v>
      </c>
      <c r="CH10" s="21"/>
      <c r="CI10" s="14" t="s">
        <v>83</v>
      </c>
      <c r="CJ10" s="14">
        <v>1</v>
      </c>
      <c r="CK10" s="15">
        <v>1</v>
      </c>
      <c r="CL10" s="21"/>
    </row>
    <row r="11" spans="1:90" s="4" customFormat="1" ht="255">
      <c r="A11" s="64"/>
      <c r="B11" s="64"/>
      <c r="C11" s="65"/>
      <c r="D11" s="66"/>
      <c r="E11" s="67"/>
      <c r="F11" s="65"/>
      <c r="G11" s="65"/>
      <c r="H11" s="8" t="s">
        <v>84</v>
      </c>
      <c r="I11" s="20"/>
      <c r="J11" s="9" t="s">
        <v>51</v>
      </c>
      <c r="K11" s="9" t="s">
        <v>85</v>
      </c>
      <c r="L11" s="9" t="s">
        <v>86</v>
      </c>
      <c r="M11" s="9" t="s">
        <v>87</v>
      </c>
      <c r="N11" s="12" t="s">
        <v>55</v>
      </c>
      <c r="O11" s="22" t="s">
        <v>88</v>
      </c>
      <c r="P11" s="10" t="s">
        <v>57</v>
      </c>
      <c r="Q11" s="13" t="s">
        <v>89</v>
      </c>
      <c r="R11" s="9" t="s">
        <v>90</v>
      </c>
      <c r="S11" s="14" t="s">
        <v>91</v>
      </c>
      <c r="T11" s="14">
        <v>0</v>
      </c>
      <c r="U11" s="15">
        <v>0</v>
      </c>
      <c r="V11" s="16"/>
      <c r="W11" s="14" t="s">
        <v>92</v>
      </c>
      <c r="X11" s="14">
        <v>0</v>
      </c>
      <c r="Y11" s="15">
        <v>0</v>
      </c>
      <c r="Z11" s="16"/>
      <c r="AA11" s="14" t="s">
        <v>92</v>
      </c>
      <c r="AB11" s="14">
        <v>0</v>
      </c>
      <c r="AC11" s="15">
        <v>0</v>
      </c>
      <c r="AD11" s="16"/>
      <c r="AE11" s="14" t="s">
        <v>91</v>
      </c>
      <c r="AF11" s="14">
        <v>0</v>
      </c>
      <c r="AG11" s="15">
        <v>0</v>
      </c>
      <c r="AH11" s="16"/>
      <c r="AI11" s="14" t="s">
        <v>91</v>
      </c>
      <c r="AJ11" s="14">
        <v>0</v>
      </c>
      <c r="AK11" s="15">
        <v>0</v>
      </c>
      <c r="AL11" s="16"/>
      <c r="AM11" s="14" t="s">
        <v>91</v>
      </c>
      <c r="AN11" s="14">
        <v>0</v>
      </c>
      <c r="AO11" s="15">
        <v>0</v>
      </c>
      <c r="AP11" s="16"/>
      <c r="AQ11" s="14"/>
      <c r="AR11" s="14"/>
      <c r="AS11" s="15"/>
      <c r="AT11" s="16"/>
      <c r="AU11" s="14"/>
      <c r="AV11" s="14"/>
      <c r="AW11" s="15"/>
      <c r="AX11" s="16"/>
      <c r="AY11" s="14"/>
      <c r="AZ11" s="14"/>
      <c r="BA11" s="15"/>
      <c r="BB11" s="16"/>
      <c r="BC11" s="14"/>
      <c r="BD11" s="14"/>
      <c r="BE11" s="15"/>
      <c r="BF11" s="16"/>
      <c r="BG11" s="14"/>
      <c r="BH11" s="14"/>
      <c r="BI11" s="15"/>
      <c r="BJ11" s="16"/>
      <c r="BK11" s="14"/>
      <c r="BL11" s="14"/>
      <c r="BM11" s="15"/>
      <c r="BN11" s="16"/>
      <c r="BO11" s="14" t="s">
        <v>93</v>
      </c>
      <c r="BP11" s="14">
        <v>0.1</v>
      </c>
      <c r="BQ11" s="15">
        <v>0.1</v>
      </c>
      <c r="BR11" s="16"/>
      <c r="BS11" s="14" t="s">
        <v>94</v>
      </c>
      <c r="BT11" s="14">
        <v>0.5</v>
      </c>
      <c r="BU11" s="15">
        <v>0.5</v>
      </c>
      <c r="BV11" s="16"/>
      <c r="BW11" s="14" t="s">
        <v>95</v>
      </c>
      <c r="BX11" s="14">
        <v>0.8</v>
      </c>
      <c r="BY11" s="15">
        <v>0.8</v>
      </c>
      <c r="BZ11" s="16"/>
      <c r="CA11" s="14" t="s">
        <v>96</v>
      </c>
      <c r="CB11" s="14">
        <v>1</v>
      </c>
      <c r="CC11" s="15">
        <v>1</v>
      </c>
      <c r="CD11" s="16"/>
      <c r="CE11" s="14" t="s">
        <v>96</v>
      </c>
      <c r="CF11" s="14">
        <v>1</v>
      </c>
      <c r="CG11" s="15">
        <v>1</v>
      </c>
      <c r="CH11" s="16"/>
      <c r="CI11" s="14" t="s">
        <v>96</v>
      </c>
      <c r="CJ11" s="14">
        <v>1</v>
      </c>
      <c r="CK11" s="15">
        <v>1</v>
      </c>
      <c r="CL11" s="16"/>
    </row>
    <row r="12" spans="1:90" s="4" customFormat="1" ht="204" customHeight="1">
      <c r="A12" s="64" t="s">
        <v>97</v>
      </c>
      <c r="B12" s="64"/>
      <c r="C12" s="60"/>
      <c r="D12" s="65" t="s">
        <v>46</v>
      </c>
      <c r="E12" s="67" t="s">
        <v>47</v>
      </c>
      <c r="F12" s="65" t="s">
        <v>48</v>
      </c>
      <c r="G12" s="65" t="s">
        <v>98</v>
      </c>
      <c r="H12" s="8" t="s">
        <v>99</v>
      </c>
      <c r="I12" s="9"/>
      <c r="J12" s="9" t="s">
        <v>100</v>
      </c>
      <c r="K12" s="65" t="s">
        <v>101</v>
      </c>
      <c r="L12" s="9" t="s">
        <v>102</v>
      </c>
      <c r="M12" s="9" t="s">
        <v>103</v>
      </c>
      <c r="N12" s="22" t="s">
        <v>104</v>
      </c>
      <c r="O12" s="22" t="s">
        <v>88</v>
      </c>
      <c r="P12" s="10" t="s">
        <v>57</v>
      </c>
      <c r="Q12" s="68" t="s">
        <v>105</v>
      </c>
      <c r="R12" s="9" t="s">
        <v>106</v>
      </c>
      <c r="S12" s="23" t="s">
        <v>107</v>
      </c>
      <c r="T12" s="23">
        <v>0</v>
      </c>
      <c r="U12" s="15">
        <v>0</v>
      </c>
      <c r="V12" s="16"/>
      <c r="W12" s="23" t="s">
        <v>107</v>
      </c>
      <c r="X12" s="23">
        <v>0</v>
      </c>
      <c r="Y12" s="15">
        <v>0</v>
      </c>
      <c r="Z12" s="16"/>
      <c r="AA12" s="23" t="s">
        <v>108</v>
      </c>
      <c r="AB12" s="23">
        <v>7350000</v>
      </c>
      <c r="AC12" s="24">
        <v>1.21E-2</v>
      </c>
      <c r="AD12" s="16"/>
      <c r="AE12" s="23" t="s">
        <v>108</v>
      </c>
      <c r="AF12" s="23">
        <v>14700000</v>
      </c>
      <c r="AG12" s="24">
        <v>2.4199999999999999E-2</v>
      </c>
      <c r="AH12" s="14"/>
      <c r="AI12" s="23" t="s">
        <v>109</v>
      </c>
      <c r="AJ12" s="25">
        <v>30450000</v>
      </c>
      <c r="AK12" s="15">
        <v>5.0200000000000002E-2</v>
      </c>
      <c r="AL12" s="14"/>
      <c r="AM12" s="23" t="s">
        <v>108</v>
      </c>
      <c r="AN12" s="23">
        <v>47953000</v>
      </c>
      <c r="AO12" s="24">
        <v>7.9000000000000001E-2</v>
      </c>
      <c r="AP12" s="14"/>
      <c r="AQ12" s="23"/>
      <c r="AR12" s="23"/>
      <c r="AS12" s="15"/>
      <c r="AT12" s="21"/>
      <c r="AU12" s="23"/>
      <c r="AV12" s="23"/>
      <c r="AW12" s="15"/>
      <c r="AX12" s="21"/>
      <c r="AY12" s="23"/>
      <c r="AZ12" s="23"/>
      <c r="BA12" s="15"/>
      <c r="BB12" s="21"/>
      <c r="BC12" s="23"/>
      <c r="BD12" s="23"/>
      <c r="BE12" s="15"/>
      <c r="BF12" s="21"/>
      <c r="BG12" s="23"/>
      <c r="BH12" s="23"/>
      <c r="BI12" s="15"/>
      <c r="BJ12" s="21"/>
      <c r="BK12" s="23"/>
      <c r="BL12" s="23"/>
      <c r="BM12" s="26"/>
      <c r="BN12" s="21"/>
      <c r="BO12" s="23" t="s">
        <v>108</v>
      </c>
      <c r="BP12" s="23">
        <v>59230000</v>
      </c>
      <c r="BQ12" s="24">
        <v>9.7000000000000003E-2</v>
      </c>
      <c r="BR12" s="14"/>
      <c r="BS12" s="23" t="s">
        <v>108</v>
      </c>
      <c r="BT12" s="23">
        <v>73983000</v>
      </c>
      <c r="BU12" s="24">
        <v>0.122</v>
      </c>
      <c r="BV12" s="14"/>
      <c r="BW12" s="23" t="s">
        <v>108</v>
      </c>
      <c r="BX12" s="23">
        <v>96418500</v>
      </c>
      <c r="BY12" s="24">
        <v>0.1588</v>
      </c>
      <c r="BZ12" s="14"/>
      <c r="CA12" s="23" t="s">
        <v>108</v>
      </c>
      <c r="CB12" s="23">
        <v>203148164</v>
      </c>
      <c r="CC12" s="24">
        <v>0.3347</v>
      </c>
      <c r="CD12" s="14"/>
      <c r="CE12" s="23" t="s">
        <v>108</v>
      </c>
      <c r="CF12" s="23">
        <v>216753164</v>
      </c>
      <c r="CG12" s="24">
        <v>0.35709999999999997</v>
      </c>
      <c r="CH12" s="14"/>
      <c r="CI12" s="23" t="s">
        <v>108</v>
      </c>
      <c r="CJ12" s="23">
        <v>463795090.77999997</v>
      </c>
      <c r="CK12" s="24">
        <v>0.7641</v>
      </c>
      <c r="CL12" s="14"/>
    </row>
    <row r="13" spans="1:90" s="4" customFormat="1" ht="102" customHeight="1">
      <c r="A13" s="64"/>
      <c r="B13" s="64"/>
      <c r="C13" s="60"/>
      <c r="D13" s="65"/>
      <c r="E13" s="67"/>
      <c r="F13" s="65"/>
      <c r="G13" s="65"/>
      <c r="H13" s="8" t="s">
        <v>110</v>
      </c>
      <c r="I13" s="9"/>
      <c r="J13" s="9" t="s">
        <v>111</v>
      </c>
      <c r="K13" s="65"/>
      <c r="L13" s="9" t="s">
        <v>112</v>
      </c>
      <c r="M13" s="9" t="s">
        <v>113</v>
      </c>
      <c r="N13" s="12" t="s">
        <v>114</v>
      </c>
      <c r="O13" s="22" t="s">
        <v>115</v>
      </c>
      <c r="P13" s="10" t="s">
        <v>57</v>
      </c>
      <c r="Q13" s="68"/>
      <c r="R13" s="9" t="s">
        <v>116</v>
      </c>
      <c r="S13" s="14" t="s">
        <v>117</v>
      </c>
      <c r="T13" s="14">
        <v>1</v>
      </c>
      <c r="U13" s="15">
        <v>1</v>
      </c>
      <c r="V13" s="16"/>
      <c r="W13" s="14" t="s">
        <v>117</v>
      </c>
      <c r="X13" s="14">
        <v>1</v>
      </c>
      <c r="Y13" s="15">
        <v>1</v>
      </c>
      <c r="Z13" s="14"/>
      <c r="AA13" s="14" t="s">
        <v>117</v>
      </c>
      <c r="AB13" s="14">
        <v>1</v>
      </c>
      <c r="AC13" s="15">
        <v>1</v>
      </c>
      <c r="AD13" s="14"/>
      <c r="AE13" s="14" t="s">
        <v>117</v>
      </c>
      <c r="AF13" s="14">
        <v>1</v>
      </c>
      <c r="AG13" s="15">
        <v>1</v>
      </c>
      <c r="AH13" s="14"/>
      <c r="AI13" s="14" t="s">
        <v>117</v>
      </c>
      <c r="AJ13" s="14">
        <v>1</v>
      </c>
      <c r="AK13" s="15">
        <v>1</v>
      </c>
      <c r="AL13" s="14"/>
      <c r="AM13" s="14" t="s">
        <v>117</v>
      </c>
      <c r="AN13" s="14">
        <v>1</v>
      </c>
      <c r="AO13" s="15">
        <v>1</v>
      </c>
      <c r="AP13" s="14"/>
      <c r="AQ13" s="14"/>
      <c r="AR13" s="14"/>
      <c r="AS13" s="15"/>
      <c r="AT13" s="14"/>
      <c r="AU13" s="14"/>
      <c r="AV13" s="14"/>
      <c r="AW13" s="15"/>
      <c r="AX13" s="14"/>
      <c r="AY13" s="14"/>
      <c r="AZ13" s="14"/>
      <c r="BA13" s="15"/>
      <c r="BB13" s="14"/>
      <c r="BC13" s="14"/>
      <c r="BD13" s="14"/>
      <c r="BE13" s="15"/>
      <c r="BF13" s="21"/>
      <c r="BG13" s="14"/>
      <c r="BH13" s="14"/>
      <c r="BI13" s="15"/>
      <c r="BJ13" s="21"/>
      <c r="BK13" s="14"/>
      <c r="BL13" s="14"/>
      <c r="BM13" s="15"/>
      <c r="BN13" s="21"/>
      <c r="BO13" s="14" t="s">
        <v>117</v>
      </c>
      <c r="BP13" s="14">
        <v>1</v>
      </c>
      <c r="BQ13" s="15">
        <v>1</v>
      </c>
      <c r="BR13" s="14"/>
      <c r="BS13" s="14" t="s">
        <v>117</v>
      </c>
      <c r="BT13" s="14">
        <v>1</v>
      </c>
      <c r="BU13" s="15">
        <v>1</v>
      </c>
      <c r="BV13" s="14"/>
      <c r="BW13" s="14" t="s">
        <v>117</v>
      </c>
      <c r="BX13" s="14">
        <v>1</v>
      </c>
      <c r="BY13" s="15">
        <v>1</v>
      </c>
      <c r="BZ13" s="14"/>
      <c r="CA13" s="14" t="s">
        <v>117</v>
      </c>
      <c r="CB13" s="14">
        <v>1</v>
      </c>
      <c r="CC13" s="15">
        <v>1</v>
      </c>
      <c r="CD13" s="14"/>
      <c r="CE13" s="14" t="s">
        <v>117</v>
      </c>
      <c r="CF13" s="14">
        <v>1</v>
      </c>
      <c r="CG13" s="15">
        <v>1</v>
      </c>
      <c r="CH13" s="14"/>
      <c r="CI13" s="14" t="s">
        <v>117</v>
      </c>
      <c r="CJ13" s="14">
        <v>1</v>
      </c>
      <c r="CK13" s="15">
        <v>1</v>
      </c>
      <c r="CL13" s="14"/>
    </row>
    <row r="14" spans="1:90" s="4" customFormat="1" ht="39.75" customHeight="1">
      <c r="A14" s="64"/>
      <c r="B14" s="64"/>
      <c r="C14" s="60"/>
      <c r="D14" s="65"/>
      <c r="E14" s="67"/>
      <c r="F14" s="65"/>
      <c r="G14" s="65"/>
      <c r="H14" s="64" t="s">
        <v>118</v>
      </c>
      <c r="I14" s="65" t="s">
        <v>119</v>
      </c>
      <c r="J14" s="65" t="s">
        <v>120</v>
      </c>
      <c r="K14" s="65"/>
      <c r="L14" s="65" t="s">
        <v>120</v>
      </c>
      <c r="M14" s="65" t="s">
        <v>119</v>
      </c>
      <c r="N14" s="69" t="s">
        <v>114</v>
      </c>
      <c r="O14" s="70" t="s">
        <v>88</v>
      </c>
      <c r="P14" s="66" t="s">
        <v>57</v>
      </c>
      <c r="Q14" s="68"/>
      <c r="R14" s="65" t="s">
        <v>116</v>
      </c>
      <c r="S14" s="71" t="s">
        <v>121</v>
      </c>
      <c r="T14" s="71">
        <v>1</v>
      </c>
      <c r="U14" s="72">
        <v>1</v>
      </c>
      <c r="V14" s="60"/>
      <c r="W14" s="71" t="s">
        <v>121</v>
      </c>
      <c r="X14" s="71">
        <v>1</v>
      </c>
      <c r="Y14" s="72">
        <v>1</v>
      </c>
      <c r="Z14" s="60"/>
      <c r="AA14" s="71" t="s">
        <v>121</v>
      </c>
      <c r="AB14" s="71">
        <v>1</v>
      </c>
      <c r="AC14" s="72">
        <v>1</v>
      </c>
      <c r="AD14" s="60"/>
      <c r="AE14" s="71" t="s">
        <v>121</v>
      </c>
      <c r="AF14" s="71">
        <v>1</v>
      </c>
      <c r="AG14" s="72">
        <v>1</v>
      </c>
      <c r="AH14" s="60"/>
      <c r="AI14" s="71" t="s">
        <v>121</v>
      </c>
      <c r="AJ14" s="71">
        <v>1</v>
      </c>
      <c r="AK14" s="72">
        <v>1</v>
      </c>
      <c r="AL14" s="60"/>
      <c r="AM14" s="71" t="s">
        <v>121</v>
      </c>
      <c r="AN14" s="71">
        <v>1</v>
      </c>
      <c r="AO14" s="72">
        <v>1</v>
      </c>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71" t="s">
        <v>121</v>
      </c>
      <c r="BP14" s="71">
        <v>1</v>
      </c>
      <c r="BQ14" s="72">
        <v>1</v>
      </c>
      <c r="BR14" s="60"/>
      <c r="BS14" s="71" t="s">
        <v>121</v>
      </c>
      <c r="BT14" s="71">
        <v>1</v>
      </c>
      <c r="BU14" s="72">
        <v>1</v>
      </c>
      <c r="BV14" s="60"/>
      <c r="BW14" s="71" t="s">
        <v>121</v>
      </c>
      <c r="BX14" s="71">
        <v>1</v>
      </c>
      <c r="BY14" s="72">
        <v>1</v>
      </c>
      <c r="BZ14" s="60"/>
      <c r="CA14" s="71" t="s">
        <v>121</v>
      </c>
      <c r="CB14" s="71">
        <v>1</v>
      </c>
      <c r="CC14" s="72">
        <v>1</v>
      </c>
      <c r="CD14" s="60"/>
      <c r="CE14" s="71" t="s">
        <v>121</v>
      </c>
      <c r="CF14" s="71">
        <v>1</v>
      </c>
      <c r="CG14" s="72">
        <v>1</v>
      </c>
      <c r="CH14" s="60"/>
      <c r="CI14" s="71" t="s">
        <v>121</v>
      </c>
      <c r="CJ14" s="71">
        <v>1</v>
      </c>
      <c r="CK14" s="72">
        <v>1</v>
      </c>
      <c r="CL14" s="60"/>
    </row>
    <row r="15" spans="1:90" s="4" customFormat="1" ht="24.75" customHeight="1">
      <c r="A15" s="64"/>
      <c r="B15" s="64"/>
      <c r="C15" s="60"/>
      <c r="D15" s="65"/>
      <c r="E15" s="67"/>
      <c r="F15" s="65"/>
      <c r="G15" s="65"/>
      <c r="H15" s="64"/>
      <c r="I15" s="65"/>
      <c r="J15" s="65"/>
      <c r="K15" s="65"/>
      <c r="L15" s="65"/>
      <c r="M15" s="65"/>
      <c r="N15" s="69"/>
      <c r="O15" s="70"/>
      <c r="P15" s="66"/>
      <c r="Q15" s="68"/>
      <c r="R15" s="65"/>
      <c r="S15" s="71"/>
      <c r="T15" s="71"/>
      <c r="U15" s="72"/>
      <c r="V15" s="60"/>
      <c r="W15" s="71"/>
      <c r="X15" s="71"/>
      <c r="Y15" s="72"/>
      <c r="Z15" s="60"/>
      <c r="AA15" s="71"/>
      <c r="AB15" s="71"/>
      <c r="AC15" s="72"/>
      <c r="AD15" s="60"/>
      <c r="AE15" s="71"/>
      <c r="AF15" s="71"/>
      <c r="AG15" s="72"/>
      <c r="AH15" s="60"/>
      <c r="AI15" s="71"/>
      <c r="AJ15" s="71"/>
      <c r="AK15" s="72"/>
      <c r="AL15" s="60"/>
      <c r="AM15" s="71"/>
      <c r="AN15" s="71"/>
      <c r="AO15" s="72"/>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71"/>
      <c r="BP15" s="71"/>
      <c r="BQ15" s="72"/>
      <c r="BR15" s="60"/>
      <c r="BS15" s="71"/>
      <c r="BT15" s="71"/>
      <c r="BU15" s="72"/>
      <c r="BV15" s="60"/>
      <c r="BW15" s="71"/>
      <c r="BX15" s="71"/>
      <c r="BY15" s="72"/>
      <c r="BZ15" s="60"/>
      <c r="CA15" s="71"/>
      <c r="CB15" s="71"/>
      <c r="CC15" s="72"/>
      <c r="CD15" s="60"/>
      <c r="CE15" s="71"/>
      <c r="CF15" s="71"/>
      <c r="CG15" s="72"/>
      <c r="CH15" s="60"/>
      <c r="CI15" s="71"/>
      <c r="CJ15" s="71"/>
      <c r="CK15" s="72"/>
      <c r="CL15" s="60"/>
    </row>
    <row r="16" spans="1:90" s="4" customFormat="1" ht="191.25" customHeight="1">
      <c r="A16" s="64"/>
      <c r="B16" s="64"/>
      <c r="C16" s="60"/>
      <c r="D16" s="65"/>
      <c r="E16" s="67"/>
      <c r="F16" s="65"/>
      <c r="G16" s="65"/>
      <c r="H16" s="64" t="s">
        <v>122</v>
      </c>
      <c r="I16" s="60"/>
      <c r="J16" s="65" t="s">
        <v>111</v>
      </c>
      <c r="K16" s="65" t="s">
        <v>123</v>
      </c>
      <c r="L16" s="65" t="s">
        <v>124</v>
      </c>
      <c r="M16" s="65" t="s">
        <v>125</v>
      </c>
      <c r="N16" s="73" t="s">
        <v>114</v>
      </c>
      <c r="O16" s="70" t="s">
        <v>88</v>
      </c>
      <c r="P16" s="66" t="s">
        <v>57</v>
      </c>
      <c r="Q16" s="68" t="s">
        <v>58</v>
      </c>
      <c r="R16" s="65" t="s">
        <v>116</v>
      </c>
      <c r="S16" s="71" t="s">
        <v>126</v>
      </c>
      <c r="T16" s="71" t="s">
        <v>127</v>
      </c>
      <c r="U16" s="60"/>
      <c r="V16" s="60"/>
      <c r="W16" s="71" t="s">
        <v>128</v>
      </c>
      <c r="X16" s="71" t="s">
        <v>129</v>
      </c>
      <c r="Y16" s="60"/>
      <c r="Z16" s="60"/>
      <c r="AA16" s="71" t="s">
        <v>130</v>
      </c>
      <c r="AB16" s="71" t="s">
        <v>129</v>
      </c>
      <c r="AC16" s="60"/>
      <c r="AD16" s="60"/>
      <c r="AE16" s="14" t="s">
        <v>131</v>
      </c>
      <c r="AF16" s="29" t="s">
        <v>132</v>
      </c>
      <c r="AG16" s="30"/>
      <c r="AH16" s="31"/>
      <c r="AI16" s="14" t="s">
        <v>133</v>
      </c>
      <c r="AJ16" s="14" t="s">
        <v>134</v>
      </c>
      <c r="AK16" s="30"/>
      <c r="AL16" s="14"/>
      <c r="AM16" s="71" t="s">
        <v>135</v>
      </c>
      <c r="AN16" s="71" t="s">
        <v>127</v>
      </c>
      <c r="AO16" s="60"/>
      <c r="AP16" s="60"/>
      <c r="AQ16" s="14"/>
      <c r="AR16" s="14"/>
      <c r="AS16" s="15"/>
      <c r="AT16" s="14"/>
      <c r="AU16" s="14"/>
      <c r="AV16" s="14"/>
      <c r="AW16" s="15"/>
      <c r="AX16" s="14"/>
      <c r="AY16" s="14"/>
      <c r="AZ16" s="14"/>
      <c r="BA16" s="15"/>
      <c r="BB16" s="14"/>
      <c r="BC16" s="14"/>
      <c r="BD16" s="14"/>
      <c r="BE16" s="15"/>
      <c r="BF16" s="21"/>
      <c r="BG16" s="14"/>
      <c r="BH16" s="14"/>
      <c r="BI16" s="32"/>
      <c r="BJ16" s="21"/>
      <c r="BK16" s="14"/>
      <c r="BL16" s="14"/>
      <c r="BM16" s="32"/>
      <c r="BN16" s="21"/>
      <c r="BO16" s="71" t="s">
        <v>136</v>
      </c>
      <c r="BP16" s="71" t="s">
        <v>127</v>
      </c>
      <c r="BQ16" s="60"/>
      <c r="BR16" s="60"/>
      <c r="BS16" s="60"/>
      <c r="BT16" s="60"/>
      <c r="BU16" s="60"/>
      <c r="BV16" s="60"/>
      <c r="BW16" s="71" t="s">
        <v>137</v>
      </c>
      <c r="BX16" s="71">
        <v>0</v>
      </c>
      <c r="BY16" s="60">
        <v>0</v>
      </c>
      <c r="BZ16" s="60"/>
      <c r="CA16" s="71" t="s">
        <v>138</v>
      </c>
      <c r="CB16" s="71" t="s">
        <v>139</v>
      </c>
      <c r="CC16" s="72">
        <v>1</v>
      </c>
      <c r="CD16" s="60"/>
      <c r="CE16" s="71" t="s">
        <v>140</v>
      </c>
      <c r="CF16" s="71" t="s">
        <v>141</v>
      </c>
      <c r="CG16" s="72">
        <v>1</v>
      </c>
      <c r="CH16" s="60"/>
      <c r="CI16" s="71" t="s">
        <v>142</v>
      </c>
      <c r="CJ16" s="60"/>
      <c r="CK16" s="60"/>
      <c r="CL16" s="60"/>
    </row>
    <row r="17" spans="1:90" s="4" customFormat="1" ht="25.5">
      <c r="A17" s="64"/>
      <c r="B17" s="64"/>
      <c r="C17" s="60"/>
      <c r="D17" s="65"/>
      <c r="E17" s="67"/>
      <c r="F17" s="65"/>
      <c r="G17" s="65"/>
      <c r="H17" s="64"/>
      <c r="I17" s="60"/>
      <c r="J17" s="65"/>
      <c r="K17" s="65"/>
      <c r="L17" s="65"/>
      <c r="M17" s="65"/>
      <c r="N17" s="73"/>
      <c r="O17" s="70"/>
      <c r="P17" s="66"/>
      <c r="Q17" s="68"/>
      <c r="R17" s="65"/>
      <c r="S17" s="71"/>
      <c r="T17" s="71"/>
      <c r="U17" s="60"/>
      <c r="V17" s="60"/>
      <c r="W17" s="71"/>
      <c r="X17" s="71"/>
      <c r="Y17" s="60"/>
      <c r="Z17" s="60"/>
      <c r="AA17" s="71"/>
      <c r="AB17" s="71"/>
      <c r="AC17" s="60"/>
      <c r="AD17" s="60"/>
      <c r="AE17" s="14" t="s">
        <v>143</v>
      </c>
      <c r="AF17" s="14" t="s">
        <v>144</v>
      </c>
      <c r="AG17" s="33"/>
      <c r="AH17" s="34"/>
      <c r="AI17" s="14" t="s">
        <v>145</v>
      </c>
      <c r="AJ17" s="14" t="s">
        <v>146</v>
      </c>
      <c r="AK17" s="33"/>
      <c r="AL17" s="14"/>
      <c r="AM17" s="71"/>
      <c r="AN17" s="71"/>
      <c r="AO17" s="60"/>
      <c r="AP17" s="60"/>
      <c r="AQ17" s="14"/>
      <c r="AR17" s="14"/>
      <c r="AS17" s="15"/>
      <c r="AT17" s="14"/>
      <c r="AU17" s="14"/>
      <c r="AV17" s="14"/>
      <c r="AW17" s="15"/>
      <c r="AX17" s="14"/>
      <c r="AY17" s="14"/>
      <c r="AZ17" s="14"/>
      <c r="BA17" s="15"/>
      <c r="BB17" s="14"/>
      <c r="BC17" s="14"/>
      <c r="BD17" s="14"/>
      <c r="BE17" s="15"/>
      <c r="BF17" s="21"/>
      <c r="BG17" s="14"/>
      <c r="BH17" s="14"/>
      <c r="BI17" s="32"/>
      <c r="BJ17" s="21"/>
      <c r="BK17" s="14"/>
      <c r="BL17" s="14"/>
      <c r="BM17" s="32"/>
      <c r="BN17" s="21"/>
      <c r="BO17" s="71"/>
      <c r="BP17" s="71"/>
      <c r="BQ17" s="60"/>
      <c r="BR17" s="60"/>
      <c r="BS17" s="60"/>
      <c r="BT17" s="60"/>
      <c r="BU17" s="60"/>
      <c r="BV17" s="60"/>
      <c r="BW17" s="71"/>
      <c r="BX17" s="71"/>
      <c r="BY17" s="60"/>
      <c r="BZ17" s="60"/>
      <c r="CA17" s="71"/>
      <c r="CB17" s="71"/>
      <c r="CC17" s="72"/>
      <c r="CD17" s="60"/>
      <c r="CE17" s="71"/>
      <c r="CF17" s="71"/>
      <c r="CG17" s="72"/>
      <c r="CH17" s="60"/>
      <c r="CI17" s="71"/>
      <c r="CJ17" s="60"/>
      <c r="CK17" s="60"/>
      <c r="CL17" s="60"/>
    </row>
    <row r="18" spans="1:90" s="4" customFormat="1" ht="38.25">
      <c r="A18" s="64"/>
      <c r="B18" s="64"/>
      <c r="C18" s="60"/>
      <c r="D18" s="65"/>
      <c r="E18" s="67"/>
      <c r="F18" s="65"/>
      <c r="G18" s="65"/>
      <c r="H18" s="64"/>
      <c r="I18" s="60"/>
      <c r="J18" s="65"/>
      <c r="K18" s="65"/>
      <c r="L18" s="65"/>
      <c r="M18" s="65"/>
      <c r="N18" s="73"/>
      <c r="O18" s="70"/>
      <c r="P18" s="66"/>
      <c r="Q18" s="68"/>
      <c r="R18" s="65"/>
      <c r="S18" s="71"/>
      <c r="T18" s="71"/>
      <c r="U18" s="60"/>
      <c r="V18" s="60"/>
      <c r="W18" s="71"/>
      <c r="X18" s="71"/>
      <c r="Y18" s="60"/>
      <c r="Z18" s="60"/>
      <c r="AA18" s="71"/>
      <c r="AB18" s="71"/>
      <c r="AC18" s="60"/>
      <c r="AD18" s="60"/>
      <c r="AE18" s="14" t="s">
        <v>147</v>
      </c>
      <c r="AF18" s="29" t="s">
        <v>148</v>
      </c>
      <c r="AG18" s="35"/>
      <c r="AH18" s="29"/>
      <c r="AI18" s="14"/>
      <c r="AJ18" s="29"/>
      <c r="AK18" s="35"/>
      <c r="AL18" s="14"/>
      <c r="AM18" s="71"/>
      <c r="AN18" s="71"/>
      <c r="AO18" s="60"/>
      <c r="AP18" s="60"/>
      <c r="AQ18" s="14"/>
      <c r="AR18" s="14"/>
      <c r="AS18" s="15"/>
      <c r="AT18" s="14"/>
      <c r="AU18" s="14"/>
      <c r="AV18" s="14"/>
      <c r="AW18" s="15"/>
      <c r="AX18" s="14"/>
      <c r="AY18" s="14"/>
      <c r="AZ18" s="14"/>
      <c r="BA18" s="15"/>
      <c r="BB18" s="14"/>
      <c r="BC18" s="14"/>
      <c r="BD18" s="14"/>
      <c r="BE18" s="15"/>
      <c r="BF18" s="21"/>
      <c r="BG18" s="14"/>
      <c r="BH18" s="14"/>
      <c r="BI18" s="32"/>
      <c r="BJ18" s="21"/>
      <c r="BK18" s="14"/>
      <c r="BL18" s="14"/>
      <c r="BM18" s="32"/>
      <c r="BN18" s="21"/>
      <c r="BO18" s="71"/>
      <c r="BP18" s="71"/>
      <c r="BQ18" s="60"/>
      <c r="BR18" s="60"/>
      <c r="BS18" s="60"/>
      <c r="BT18" s="60"/>
      <c r="BU18" s="60"/>
      <c r="BV18" s="60"/>
      <c r="BW18" s="71"/>
      <c r="BX18" s="71"/>
      <c r="BY18" s="60"/>
      <c r="BZ18" s="60"/>
      <c r="CA18" s="71"/>
      <c r="CB18" s="71"/>
      <c r="CC18" s="72"/>
      <c r="CD18" s="60"/>
      <c r="CE18" s="71"/>
      <c r="CF18" s="71"/>
      <c r="CG18" s="60"/>
      <c r="CH18" s="60"/>
      <c r="CI18" s="71"/>
      <c r="CJ18" s="60"/>
      <c r="CK18" s="60"/>
      <c r="CL18" s="60"/>
    </row>
    <row r="19" spans="1:90" s="4" customFormat="1" ht="12.75" customHeight="1">
      <c r="A19" s="64"/>
      <c r="B19" s="64"/>
      <c r="C19" s="60"/>
      <c r="D19" s="65"/>
      <c r="E19" s="67"/>
      <c r="F19" s="65"/>
      <c r="G19" s="65"/>
      <c r="H19" s="64"/>
      <c r="I19" s="60"/>
      <c r="J19" s="65"/>
      <c r="K19" s="65"/>
      <c r="L19" s="65"/>
      <c r="M19" s="65"/>
      <c r="N19" s="73"/>
      <c r="O19" s="70"/>
      <c r="P19" s="66"/>
      <c r="Q19" s="68"/>
      <c r="R19" s="65"/>
      <c r="S19" s="71"/>
      <c r="T19" s="71"/>
      <c r="U19" s="60"/>
      <c r="V19" s="60"/>
      <c r="W19" s="71"/>
      <c r="X19" s="71"/>
      <c r="Y19" s="60"/>
      <c r="Z19" s="60"/>
      <c r="AA19" s="71"/>
      <c r="AB19" s="71"/>
      <c r="AC19" s="60"/>
      <c r="AD19" s="60"/>
      <c r="AE19" s="14"/>
      <c r="AF19" s="14"/>
      <c r="AG19" s="15"/>
      <c r="AH19" s="14"/>
      <c r="AI19" s="14"/>
      <c r="AJ19" s="14"/>
      <c r="AK19" s="15"/>
      <c r="AL19" s="14"/>
      <c r="AM19" s="71"/>
      <c r="AN19" s="71"/>
      <c r="AO19" s="60"/>
      <c r="AP19" s="60"/>
      <c r="AQ19" s="14"/>
      <c r="AR19" s="14"/>
      <c r="AS19" s="15"/>
      <c r="AT19" s="21"/>
      <c r="AU19" s="21"/>
      <c r="AV19" s="21"/>
      <c r="AW19" s="21"/>
      <c r="AX19" s="21"/>
      <c r="AY19" s="21"/>
      <c r="AZ19" s="14"/>
      <c r="BA19" s="15"/>
      <c r="BB19" s="21"/>
      <c r="BC19" s="14"/>
      <c r="BD19" s="14"/>
      <c r="BE19" s="15"/>
      <c r="BF19" s="21"/>
      <c r="BG19" s="21"/>
      <c r="BH19" s="21"/>
      <c r="BI19" s="21"/>
      <c r="BJ19" s="21"/>
      <c r="BK19" s="14"/>
      <c r="BL19" s="14"/>
      <c r="BM19" s="32"/>
      <c r="BN19" s="21"/>
      <c r="BO19" s="71"/>
      <c r="BP19" s="71"/>
      <c r="BQ19" s="60"/>
      <c r="BR19" s="60"/>
      <c r="BS19" s="60"/>
      <c r="BT19" s="60"/>
      <c r="BU19" s="60"/>
      <c r="BV19" s="60"/>
      <c r="BW19" s="71"/>
      <c r="BX19" s="71"/>
      <c r="BY19" s="60"/>
      <c r="BZ19" s="60"/>
      <c r="CA19" s="71"/>
      <c r="CB19" s="71"/>
      <c r="CC19" s="72"/>
      <c r="CD19" s="60"/>
      <c r="CE19" s="71"/>
      <c r="CF19" s="71"/>
      <c r="CG19" s="60"/>
      <c r="CH19" s="60"/>
      <c r="CI19" s="71"/>
      <c r="CJ19" s="60"/>
      <c r="CK19" s="60"/>
      <c r="CL19" s="60"/>
    </row>
    <row r="20" spans="1:90" s="38" customFormat="1" ht="63.75">
      <c r="A20" s="64" t="s">
        <v>149</v>
      </c>
      <c r="B20" s="64"/>
      <c r="C20" s="60"/>
      <c r="D20" s="65" t="s">
        <v>46</v>
      </c>
      <c r="E20" s="67" t="s">
        <v>47</v>
      </c>
      <c r="F20" s="65" t="s">
        <v>48</v>
      </c>
      <c r="G20" s="65" t="s">
        <v>150</v>
      </c>
      <c r="H20" s="8" t="s">
        <v>151</v>
      </c>
      <c r="I20" s="9"/>
      <c r="J20" s="9" t="s">
        <v>100</v>
      </c>
      <c r="K20" s="65" t="s">
        <v>101</v>
      </c>
      <c r="L20" s="9" t="s">
        <v>102</v>
      </c>
      <c r="M20" s="9" t="s">
        <v>103</v>
      </c>
      <c r="N20" s="22" t="s">
        <v>104</v>
      </c>
      <c r="O20" s="22" t="s">
        <v>88</v>
      </c>
      <c r="P20" s="10" t="s">
        <v>57</v>
      </c>
      <c r="Q20" s="68" t="s">
        <v>105</v>
      </c>
      <c r="R20" s="9" t="s">
        <v>106</v>
      </c>
      <c r="S20" s="23" t="s">
        <v>107</v>
      </c>
      <c r="T20" s="23">
        <v>0</v>
      </c>
      <c r="U20" s="15">
        <v>0</v>
      </c>
      <c r="V20" s="16"/>
      <c r="W20" s="23" t="s">
        <v>107</v>
      </c>
      <c r="X20" s="23">
        <v>0</v>
      </c>
      <c r="Y20" s="15">
        <v>0</v>
      </c>
      <c r="Z20" s="16"/>
      <c r="AA20" s="23" t="s">
        <v>108</v>
      </c>
      <c r="AB20" s="23">
        <v>7350000</v>
      </c>
      <c r="AC20" s="24">
        <v>1.21E-2</v>
      </c>
      <c r="AD20" s="16"/>
      <c r="AE20" s="23" t="s">
        <v>108</v>
      </c>
      <c r="AF20" s="23">
        <v>14700000</v>
      </c>
      <c r="AG20" s="24">
        <v>2.4199999999999999E-2</v>
      </c>
      <c r="AH20" s="14"/>
      <c r="AI20" s="23" t="s">
        <v>109</v>
      </c>
      <c r="AJ20" s="25">
        <v>30450000</v>
      </c>
      <c r="AK20" s="15">
        <v>5.0200000000000002E-2</v>
      </c>
      <c r="AL20" s="14"/>
      <c r="AM20" s="23" t="s">
        <v>108</v>
      </c>
      <c r="AN20" s="23">
        <v>47953000</v>
      </c>
      <c r="AO20" s="24">
        <v>7.9000000000000001E-2</v>
      </c>
      <c r="AP20" s="14"/>
      <c r="AQ20" s="36"/>
      <c r="AR20" s="36"/>
      <c r="AS20" s="18"/>
      <c r="AT20" s="19"/>
      <c r="AU20" s="36"/>
      <c r="AV20" s="36"/>
      <c r="AW20" s="18"/>
      <c r="AX20" s="19"/>
      <c r="AY20" s="36"/>
      <c r="AZ20" s="36"/>
      <c r="BA20" s="18"/>
      <c r="BB20" s="19"/>
      <c r="BC20" s="36"/>
      <c r="BD20" s="36"/>
      <c r="BE20" s="18"/>
      <c r="BF20" s="19"/>
      <c r="BG20" s="36"/>
      <c r="BH20" s="36"/>
      <c r="BI20" s="18"/>
      <c r="BJ20" s="19"/>
      <c r="BK20" s="36"/>
      <c r="BL20" s="36"/>
      <c r="BM20" s="37"/>
      <c r="BN20" s="19"/>
      <c r="BO20" s="23" t="s">
        <v>108</v>
      </c>
      <c r="BP20" s="23">
        <v>59230000</v>
      </c>
      <c r="BQ20" s="24">
        <v>9.7000000000000003E-2</v>
      </c>
      <c r="BR20" s="14"/>
      <c r="BS20" s="23" t="s">
        <v>108</v>
      </c>
      <c r="BT20" s="23">
        <v>73983000</v>
      </c>
      <c r="BU20" s="24">
        <v>0.122</v>
      </c>
      <c r="BV20" s="14"/>
      <c r="BW20" s="23" t="s">
        <v>108</v>
      </c>
      <c r="BX20" s="23">
        <v>96418500</v>
      </c>
      <c r="BY20" s="24">
        <v>0.1588</v>
      </c>
      <c r="BZ20" s="14"/>
      <c r="CA20" s="23" t="s">
        <v>108</v>
      </c>
      <c r="CB20" s="23">
        <v>203148164</v>
      </c>
      <c r="CC20" s="24">
        <v>0.3347</v>
      </c>
      <c r="CD20" s="14"/>
      <c r="CE20" s="23" t="s">
        <v>108</v>
      </c>
      <c r="CF20" s="23">
        <v>216753164</v>
      </c>
      <c r="CG20" s="24">
        <v>0.35709999999999997</v>
      </c>
      <c r="CH20" s="14"/>
      <c r="CI20" s="23" t="s">
        <v>108</v>
      </c>
      <c r="CJ20" s="23">
        <v>463795090.77999997</v>
      </c>
      <c r="CK20" s="24">
        <v>0.7641</v>
      </c>
      <c r="CL20" s="14"/>
    </row>
    <row r="21" spans="1:90" s="38" customFormat="1" ht="76.5">
      <c r="A21" s="64"/>
      <c r="B21" s="64"/>
      <c r="C21" s="60"/>
      <c r="D21" s="65"/>
      <c r="E21" s="67"/>
      <c r="F21" s="65"/>
      <c r="G21" s="65"/>
      <c r="H21" s="8" t="s">
        <v>152</v>
      </c>
      <c r="I21" s="9"/>
      <c r="J21" s="9" t="s">
        <v>111</v>
      </c>
      <c r="K21" s="65"/>
      <c r="L21" s="9" t="s">
        <v>112</v>
      </c>
      <c r="M21" s="9" t="s">
        <v>113</v>
      </c>
      <c r="N21" s="12" t="s">
        <v>114</v>
      </c>
      <c r="O21" s="22" t="s">
        <v>115</v>
      </c>
      <c r="P21" s="10" t="s">
        <v>57</v>
      </c>
      <c r="Q21" s="68"/>
      <c r="R21" s="9" t="s">
        <v>116</v>
      </c>
      <c r="S21" s="14" t="s">
        <v>117</v>
      </c>
      <c r="T21" s="14">
        <v>1</v>
      </c>
      <c r="U21" s="15">
        <v>1</v>
      </c>
      <c r="V21" s="16"/>
      <c r="W21" s="14" t="s">
        <v>117</v>
      </c>
      <c r="X21" s="14">
        <v>1</v>
      </c>
      <c r="Y21" s="15">
        <v>1</v>
      </c>
      <c r="Z21" s="14"/>
      <c r="AA21" s="14" t="s">
        <v>117</v>
      </c>
      <c r="AB21" s="14">
        <v>1</v>
      </c>
      <c r="AC21" s="15">
        <v>1</v>
      </c>
      <c r="AD21" s="14"/>
      <c r="AE21" s="14" t="s">
        <v>117</v>
      </c>
      <c r="AF21" s="14">
        <v>1</v>
      </c>
      <c r="AG21" s="15">
        <v>1</v>
      </c>
      <c r="AH21" s="14"/>
      <c r="AI21" s="14" t="s">
        <v>117</v>
      </c>
      <c r="AJ21" s="14">
        <v>1</v>
      </c>
      <c r="AK21" s="15">
        <v>1</v>
      </c>
      <c r="AL21" s="14"/>
      <c r="AM21" s="14" t="s">
        <v>117</v>
      </c>
      <c r="AN21" s="14">
        <v>2</v>
      </c>
      <c r="AO21" s="15">
        <v>1</v>
      </c>
      <c r="AP21" s="14"/>
      <c r="AQ21" s="17"/>
      <c r="AR21" s="17"/>
      <c r="AS21" s="18"/>
      <c r="AT21" s="17"/>
      <c r="AU21" s="17"/>
      <c r="AV21" s="17"/>
      <c r="AW21" s="18"/>
      <c r="AX21" s="17"/>
      <c r="AY21" s="17"/>
      <c r="AZ21" s="17"/>
      <c r="BA21" s="18"/>
      <c r="BB21" s="17"/>
      <c r="BC21" s="17"/>
      <c r="BD21" s="17"/>
      <c r="BE21" s="18"/>
      <c r="BF21" s="19"/>
      <c r="BG21" s="17"/>
      <c r="BH21" s="17"/>
      <c r="BI21" s="18"/>
      <c r="BJ21" s="19"/>
      <c r="BK21" s="17"/>
      <c r="BL21" s="17"/>
      <c r="BM21" s="18"/>
      <c r="BN21" s="19"/>
      <c r="BO21" s="14" t="s">
        <v>117</v>
      </c>
      <c r="BP21" s="14">
        <v>1</v>
      </c>
      <c r="BQ21" s="15">
        <v>1</v>
      </c>
      <c r="BR21" s="14"/>
      <c r="BS21" s="14" t="s">
        <v>117</v>
      </c>
      <c r="BT21" s="14">
        <v>1</v>
      </c>
      <c r="BU21" s="15">
        <v>1</v>
      </c>
      <c r="BV21" s="14"/>
      <c r="BW21" s="14" t="s">
        <v>117</v>
      </c>
      <c r="BX21" s="14">
        <v>1</v>
      </c>
      <c r="BY21" s="15">
        <v>1</v>
      </c>
      <c r="BZ21" s="14"/>
      <c r="CA21" s="14" t="s">
        <v>117</v>
      </c>
      <c r="CB21" s="14">
        <v>1</v>
      </c>
      <c r="CC21" s="15">
        <v>1</v>
      </c>
      <c r="CD21" s="14"/>
      <c r="CE21" s="14" t="s">
        <v>117</v>
      </c>
      <c r="CF21" s="14">
        <v>1</v>
      </c>
      <c r="CG21" s="15">
        <v>1</v>
      </c>
      <c r="CH21" s="14"/>
      <c r="CI21" s="14" t="s">
        <v>117</v>
      </c>
      <c r="CJ21" s="14">
        <v>1</v>
      </c>
      <c r="CK21" s="15">
        <v>1</v>
      </c>
      <c r="CL21" s="14"/>
    </row>
    <row r="22" spans="1:90" ht="22.5" customHeight="1">
      <c r="A22" s="64"/>
      <c r="B22" s="64"/>
      <c r="C22" s="60"/>
      <c r="D22" s="65"/>
      <c r="E22" s="67"/>
      <c r="F22" s="65"/>
      <c r="G22" s="65"/>
      <c r="H22" s="64" t="s">
        <v>153</v>
      </c>
      <c r="I22" s="65" t="s">
        <v>119</v>
      </c>
      <c r="J22" s="65" t="s">
        <v>120</v>
      </c>
      <c r="K22" s="65"/>
      <c r="L22" s="65" t="s">
        <v>120</v>
      </c>
      <c r="M22" s="65" t="s">
        <v>119</v>
      </c>
      <c r="N22" s="69" t="s">
        <v>114</v>
      </c>
      <c r="O22" s="70" t="s">
        <v>88</v>
      </c>
      <c r="P22" s="66" t="s">
        <v>57</v>
      </c>
      <c r="Q22" s="68"/>
      <c r="R22" s="65" t="s">
        <v>116</v>
      </c>
      <c r="S22" s="71" t="s">
        <v>121</v>
      </c>
      <c r="T22" s="71">
        <v>1</v>
      </c>
      <c r="U22" s="72">
        <v>1</v>
      </c>
      <c r="V22" s="60"/>
      <c r="W22" s="71" t="s">
        <v>121</v>
      </c>
      <c r="X22" s="71">
        <v>1</v>
      </c>
      <c r="Y22" s="72">
        <v>1</v>
      </c>
      <c r="Z22" s="60"/>
      <c r="AA22" s="71" t="s">
        <v>121</v>
      </c>
      <c r="AB22" s="71">
        <v>1</v>
      </c>
      <c r="AC22" s="72">
        <v>1</v>
      </c>
      <c r="AD22" s="60"/>
      <c r="AE22" s="71" t="s">
        <v>121</v>
      </c>
      <c r="AF22" s="71">
        <v>1</v>
      </c>
      <c r="AG22" s="72">
        <v>1</v>
      </c>
      <c r="AH22" s="60"/>
      <c r="AI22" s="71" t="s">
        <v>121</v>
      </c>
      <c r="AJ22" s="71">
        <v>1</v>
      </c>
      <c r="AK22" s="72">
        <v>1</v>
      </c>
      <c r="AL22" s="60"/>
      <c r="AM22" s="71" t="s">
        <v>121</v>
      </c>
      <c r="AN22" s="71">
        <v>1</v>
      </c>
      <c r="AO22" s="72">
        <v>1</v>
      </c>
      <c r="AP22" s="60"/>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1" t="s">
        <v>121</v>
      </c>
      <c r="BP22" s="71">
        <v>1</v>
      </c>
      <c r="BQ22" s="72">
        <v>1</v>
      </c>
      <c r="BR22" s="60"/>
      <c r="BS22" s="71" t="s">
        <v>121</v>
      </c>
      <c r="BT22" s="71">
        <v>1</v>
      </c>
      <c r="BU22" s="72">
        <v>1</v>
      </c>
      <c r="BV22" s="60"/>
      <c r="BW22" s="71" t="s">
        <v>121</v>
      </c>
      <c r="BX22" s="71">
        <v>1</v>
      </c>
      <c r="BY22" s="72">
        <v>1</v>
      </c>
      <c r="BZ22" s="60"/>
      <c r="CA22" s="71" t="s">
        <v>121</v>
      </c>
      <c r="CB22" s="71">
        <v>1</v>
      </c>
      <c r="CC22" s="72">
        <v>1</v>
      </c>
      <c r="CD22" s="60"/>
      <c r="CE22" s="71" t="s">
        <v>121</v>
      </c>
      <c r="CF22" s="71">
        <v>1</v>
      </c>
      <c r="CG22" s="72">
        <v>1</v>
      </c>
      <c r="CH22" s="60"/>
      <c r="CI22" s="71" t="s">
        <v>121</v>
      </c>
      <c r="CJ22" s="71">
        <v>1</v>
      </c>
      <c r="CK22" s="72">
        <v>1</v>
      </c>
      <c r="CL22" s="60"/>
    </row>
    <row r="23" spans="1:90" ht="25.5" customHeight="1">
      <c r="A23" s="64"/>
      <c r="B23" s="64"/>
      <c r="C23" s="60"/>
      <c r="D23" s="65"/>
      <c r="E23" s="67"/>
      <c r="F23" s="65"/>
      <c r="G23" s="65"/>
      <c r="H23" s="64"/>
      <c r="I23" s="65"/>
      <c r="J23" s="65"/>
      <c r="K23" s="65"/>
      <c r="L23" s="65"/>
      <c r="M23" s="65"/>
      <c r="N23" s="69"/>
      <c r="O23" s="70"/>
      <c r="P23" s="66"/>
      <c r="Q23" s="68"/>
      <c r="R23" s="65"/>
      <c r="S23" s="71"/>
      <c r="T23" s="71"/>
      <c r="U23" s="72"/>
      <c r="V23" s="60"/>
      <c r="W23" s="71"/>
      <c r="X23" s="71"/>
      <c r="Y23" s="72"/>
      <c r="Z23" s="60"/>
      <c r="AA23" s="71"/>
      <c r="AB23" s="71"/>
      <c r="AC23" s="72"/>
      <c r="AD23" s="60"/>
      <c r="AE23" s="71"/>
      <c r="AF23" s="71"/>
      <c r="AG23" s="72"/>
      <c r="AH23" s="60"/>
      <c r="AI23" s="71"/>
      <c r="AJ23" s="71"/>
      <c r="AK23" s="72"/>
      <c r="AL23" s="60"/>
      <c r="AM23" s="71"/>
      <c r="AN23" s="71"/>
      <c r="AO23" s="72"/>
      <c r="AP23" s="60"/>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1"/>
      <c r="BP23" s="71"/>
      <c r="BQ23" s="72"/>
      <c r="BR23" s="60"/>
      <c r="BS23" s="71"/>
      <c r="BT23" s="71"/>
      <c r="BU23" s="72"/>
      <c r="BV23" s="60"/>
      <c r="BW23" s="71"/>
      <c r="BX23" s="71"/>
      <c r="BY23" s="72"/>
      <c r="BZ23" s="60"/>
      <c r="CA23" s="71"/>
      <c r="CB23" s="71"/>
      <c r="CC23" s="72"/>
      <c r="CD23" s="60"/>
      <c r="CE23" s="71"/>
      <c r="CF23" s="71"/>
      <c r="CG23" s="72"/>
      <c r="CH23" s="60"/>
      <c r="CI23" s="71"/>
      <c r="CJ23" s="71"/>
      <c r="CK23" s="72"/>
      <c r="CL23" s="60"/>
    </row>
    <row r="24" spans="1:90" ht="38.25" customHeight="1">
      <c r="A24" s="64"/>
      <c r="B24" s="64"/>
      <c r="C24" s="60"/>
      <c r="D24" s="65"/>
      <c r="E24" s="67"/>
      <c r="F24" s="65"/>
      <c r="G24" s="65"/>
      <c r="H24" s="64" t="s">
        <v>154</v>
      </c>
      <c r="I24" s="60"/>
      <c r="J24" s="65" t="s">
        <v>111</v>
      </c>
      <c r="K24" s="65" t="s">
        <v>123</v>
      </c>
      <c r="L24" s="65" t="s">
        <v>124</v>
      </c>
      <c r="M24" s="65" t="s">
        <v>125</v>
      </c>
      <c r="N24" s="73" t="s">
        <v>114</v>
      </c>
      <c r="O24" s="70" t="s">
        <v>88</v>
      </c>
      <c r="P24" s="66" t="s">
        <v>57</v>
      </c>
      <c r="Q24" s="68" t="s">
        <v>58</v>
      </c>
      <c r="R24" s="65" t="s">
        <v>116</v>
      </c>
      <c r="S24" s="71" t="s">
        <v>126</v>
      </c>
      <c r="T24" s="71" t="s">
        <v>127</v>
      </c>
      <c r="U24" s="60"/>
      <c r="V24" s="60"/>
      <c r="W24" s="71" t="s">
        <v>128</v>
      </c>
      <c r="X24" s="71" t="s">
        <v>129</v>
      </c>
      <c r="Y24" s="60"/>
      <c r="Z24" s="60"/>
      <c r="AA24" s="71" t="s">
        <v>130</v>
      </c>
      <c r="AB24" s="71" t="s">
        <v>129</v>
      </c>
      <c r="AC24" s="60"/>
      <c r="AD24" s="60"/>
      <c r="AE24" s="14" t="s">
        <v>131</v>
      </c>
      <c r="AF24" s="29" t="s">
        <v>132</v>
      </c>
      <c r="AG24" s="30"/>
      <c r="AH24" s="31"/>
      <c r="AI24" s="14" t="s">
        <v>133</v>
      </c>
      <c r="AJ24" s="14" t="s">
        <v>134</v>
      </c>
      <c r="AK24" s="30"/>
      <c r="AL24" s="14"/>
      <c r="AM24" s="71" t="s">
        <v>135</v>
      </c>
      <c r="AN24" s="71" t="s">
        <v>127</v>
      </c>
      <c r="AO24" s="60"/>
      <c r="AP24" s="60"/>
      <c r="AQ24" s="14"/>
      <c r="AR24" s="14"/>
      <c r="AS24" s="15"/>
      <c r="AT24" s="14"/>
      <c r="AU24" s="14"/>
      <c r="AV24" s="14"/>
      <c r="AW24" s="15"/>
      <c r="AX24" s="14"/>
      <c r="AY24" s="14"/>
      <c r="AZ24" s="14"/>
      <c r="BA24" s="15"/>
      <c r="BB24" s="14"/>
      <c r="BC24" s="14"/>
      <c r="BD24" s="14"/>
      <c r="BE24" s="15"/>
      <c r="BF24" s="21"/>
      <c r="BG24" s="14"/>
      <c r="BH24" s="14"/>
      <c r="BI24" s="32"/>
      <c r="BJ24" s="21"/>
      <c r="BK24" s="14"/>
      <c r="BL24" s="14"/>
      <c r="BM24" s="32"/>
      <c r="BN24" s="21"/>
      <c r="BO24" s="71" t="s">
        <v>136</v>
      </c>
      <c r="BP24" s="71" t="s">
        <v>127</v>
      </c>
      <c r="BQ24" s="60"/>
      <c r="BR24" s="60"/>
      <c r="BS24" s="60"/>
      <c r="BT24" s="60"/>
      <c r="BU24" s="60"/>
      <c r="BV24" s="60"/>
      <c r="BW24" s="71" t="s">
        <v>137</v>
      </c>
      <c r="BX24" s="71">
        <v>0</v>
      </c>
      <c r="BY24" s="60">
        <v>0</v>
      </c>
      <c r="BZ24" s="60"/>
      <c r="CA24" s="71" t="s">
        <v>138</v>
      </c>
      <c r="CB24" s="71" t="s">
        <v>139</v>
      </c>
      <c r="CC24" s="72">
        <v>1</v>
      </c>
      <c r="CD24" s="60"/>
      <c r="CE24" s="71" t="s">
        <v>140</v>
      </c>
      <c r="CF24" s="71" t="s">
        <v>141</v>
      </c>
      <c r="CG24" s="72">
        <v>1</v>
      </c>
      <c r="CH24" s="60"/>
      <c r="CI24" s="71" t="s">
        <v>142</v>
      </c>
      <c r="CJ24" s="60"/>
      <c r="CK24" s="60"/>
      <c r="CL24" s="60"/>
    </row>
    <row r="25" spans="1:90" ht="25.5">
      <c r="A25" s="64"/>
      <c r="B25" s="64"/>
      <c r="C25" s="60"/>
      <c r="D25" s="65"/>
      <c r="E25" s="67"/>
      <c r="F25" s="65"/>
      <c r="G25" s="65"/>
      <c r="H25" s="64"/>
      <c r="I25" s="60"/>
      <c r="J25" s="65"/>
      <c r="K25" s="65"/>
      <c r="L25" s="65"/>
      <c r="M25" s="65"/>
      <c r="N25" s="73"/>
      <c r="O25" s="70"/>
      <c r="P25" s="66"/>
      <c r="Q25" s="68"/>
      <c r="R25" s="65"/>
      <c r="S25" s="71"/>
      <c r="T25" s="71"/>
      <c r="U25" s="60"/>
      <c r="V25" s="60"/>
      <c r="W25" s="71"/>
      <c r="X25" s="71"/>
      <c r="Y25" s="60"/>
      <c r="Z25" s="60"/>
      <c r="AA25" s="71"/>
      <c r="AB25" s="71"/>
      <c r="AC25" s="60"/>
      <c r="AD25" s="60"/>
      <c r="AE25" s="14" t="s">
        <v>143</v>
      </c>
      <c r="AF25" s="14" t="s">
        <v>144</v>
      </c>
      <c r="AG25" s="33"/>
      <c r="AH25" s="34"/>
      <c r="AI25" s="14" t="s">
        <v>145</v>
      </c>
      <c r="AJ25" s="14" t="s">
        <v>146</v>
      </c>
      <c r="AK25" s="33"/>
      <c r="AL25" s="14"/>
      <c r="AM25" s="71"/>
      <c r="AN25" s="71"/>
      <c r="AO25" s="60"/>
      <c r="AP25" s="60"/>
      <c r="AQ25" s="14"/>
      <c r="AR25" s="14"/>
      <c r="AS25" s="15"/>
      <c r="AT25" s="14"/>
      <c r="AU25" s="14"/>
      <c r="AV25" s="14"/>
      <c r="AW25" s="15"/>
      <c r="AX25" s="14"/>
      <c r="AY25" s="14"/>
      <c r="AZ25" s="14"/>
      <c r="BA25" s="15"/>
      <c r="BB25" s="14"/>
      <c r="BC25" s="14"/>
      <c r="BD25" s="14"/>
      <c r="BE25" s="15"/>
      <c r="BF25" s="21"/>
      <c r="BG25" s="14"/>
      <c r="BH25" s="14"/>
      <c r="BI25" s="32"/>
      <c r="BJ25" s="21"/>
      <c r="BK25" s="14"/>
      <c r="BL25" s="14"/>
      <c r="BM25" s="32"/>
      <c r="BN25" s="21"/>
      <c r="BO25" s="71"/>
      <c r="BP25" s="71"/>
      <c r="BQ25" s="60"/>
      <c r="BR25" s="60"/>
      <c r="BS25" s="60"/>
      <c r="BT25" s="60"/>
      <c r="BU25" s="60"/>
      <c r="BV25" s="60"/>
      <c r="BW25" s="71"/>
      <c r="BX25" s="71"/>
      <c r="BY25" s="60"/>
      <c r="BZ25" s="60"/>
      <c r="CA25" s="71"/>
      <c r="CB25" s="71"/>
      <c r="CC25" s="72"/>
      <c r="CD25" s="60"/>
      <c r="CE25" s="71"/>
      <c r="CF25" s="71"/>
      <c r="CG25" s="72"/>
      <c r="CH25" s="60"/>
      <c r="CI25" s="71"/>
      <c r="CJ25" s="60"/>
      <c r="CK25" s="60"/>
      <c r="CL25" s="60"/>
    </row>
    <row r="26" spans="1:90" ht="38.25">
      <c r="A26" s="64"/>
      <c r="B26" s="64"/>
      <c r="C26" s="60"/>
      <c r="D26" s="65"/>
      <c r="E26" s="67"/>
      <c r="F26" s="65"/>
      <c r="G26" s="65"/>
      <c r="H26" s="64"/>
      <c r="I26" s="60"/>
      <c r="J26" s="65"/>
      <c r="K26" s="65"/>
      <c r="L26" s="65"/>
      <c r="M26" s="65"/>
      <c r="N26" s="73"/>
      <c r="O26" s="70"/>
      <c r="P26" s="66"/>
      <c r="Q26" s="68"/>
      <c r="R26" s="65"/>
      <c r="S26" s="71"/>
      <c r="T26" s="71"/>
      <c r="U26" s="60"/>
      <c r="V26" s="60"/>
      <c r="W26" s="71"/>
      <c r="X26" s="71"/>
      <c r="Y26" s="60"/>
      <c r="Z26" s="60"/>
      <c r="AA26" s="71"/>
      <c r="AB26" s="71"/>
      <c r="AC26" s="60"/>
      <c r="AD26" s="60"/>
      <c r="AE26" s="14" t="s">
        <v>147</v>
      </c>
      <c r="AF26" s="29" t="s">
        <v>148</v>
      </c>
      <c r="AG26" s="35"/>
      <c r="AH26" s="29"/>
      <c r="AI26" s="14"/>
      <c r="AJ26" s="29"/>
      <c r="AK26" s="35"/>
      <c r="AL26" s="14"/>
      <c r="AM26" s="71"/>
      <c r="AN26" s="71"/>
      <c r="AO26" s="60"/>
      <c r="AP26" s="60"/>
      <c r="AQ26" s="14"/>
      <c r="AR26" s="14"/>
      <c r="AS26" s="15"/>
      <c r="AT26" s="14"/>
      <c r="AU26" s="14"/>
      <c r="AV26" s="14"/>
      <c r="AW26" s="15"/>
      <c r="AX26" s="14"/>
      <c r="AY26" s="14"/>
      <c r="AZ26" s="14"/>
      <c r="BA26" s="15"/>
      <c r="BB26" s="14"/>
      <c r="BC26" s="14"/>
      <c r="BD26" s="14"/>
      <c r="BE26" s="15"/>
      <c r="BF26" s="21"/>
      <c r="BG26" s="14"/>
      <c r="BH26" s="14"/>
      <c r="BI26" s="32"/>
      <c r="BJ26" s="21"/>
      <c r="BK26" s="14"/>
      <c r="BL26" s="14"/>
      <c r="BM26" s="32"/>
      <c r="BN26" s="21"/>
      <c r="BO26" s="71"/>
      <c r="BP26" s="71"/>
      <c r="BQ26" s="60"/>
      <c r="BR26" s="60"/>
      <c r="BS26" s="60"/>
      <c r="BT26" s="60"/>
      <c r="BU26" s="60"/>
      <c r="BV26" s="60"/>
      <c r="BW26" s="71"/>
      <c r="BX26" s="71"/>
      <c r="BY26" s="60"/>
      <c r="BZ26" s="60"/>
      <c r="CA26" s="71"/>
      <c r="CB26" s="71"/>
      <c r="CC26" s="72"/>
      <c r="CD26" s="60"/>
      <c r="CE26" s="71"/>
      <c r="CF26" s="71"/>
      <c r="CG26" s="60"/>
      <c r="CH26" s="60"/>
      <c r="CI26" s="71"/>
      <c r="CJ26" s="60"/>
      <c r="CK26" s="60"/>
      <c r="CL26" s="60"/>
    </row>
    <row r="27" spans="1:90" ht="75" customHeight="1">
      <c r="A27" s="64"/>
      <c r="B27" s="64"/>
      <c r="C27" s="60"/>
      <c r="D27" s="65"/>
      <c r="E27" s="67"/>
      <c r="F27" s="65"/>
      <c r="G27" s="65"/>
      <c r="H27" s="64"/>
      <c r="I27" s="60"/>
      <c r="J27" s="65"/>
      <c r="K27" s="65"/>
      <c r="L27" s="65"/>
      <c r="M27" s="65"/>
      <c r="N27" s="73"/>
      <c r="O27" s="70"/>
      <c r="P27" s="66"/>
      <c r="Q27" s="68"/>
      <c r="R27" s="65"/>
      <c r="S27" s="71"/>
      <c r="T27" s="71"/>
      <c r="U27" s="60"/>
      <c r="V27" s="60"/>
      <c r="W27" s="71"/>
      <c r="X27" s="71"/>
      <c r="Y27" s="60"/>
      <c r="Z27" s="60"/>
      <c r="AA27" s="71"/>
      <c r="AB27" s="71"/>
      <c r="AC27" s="60"/>
      <c r="AD27" s="60"/>
      <c r="AE27" s="14"/>
      <c r="AF27" s="14"/>
      <c r="AG27" s="15"/>
      <c r="AH27" s="14"/>
      <c r="AI27" s="14"/>
      <c r="AJ27" s="14"/>
      <c r="AK27" s="15"/>
      <c r="AL27" s="14"/>
      <c r="AM27" s="71"/>
      <c r="AN27" s="71"/>
      <c r="AO27" s="60"/>
      <c r="AP27" s="60"/>
      <c r="AQ27" s="14"/>
      <c r="AR27" s="14"/>
      <c r="AS27" s="15"/>
      <c r="AT27" s="21"/>
      <c r="AU27" s="21"/>
      <c r="AV27" s="21"/>
      <c r="AW27" s="21"/>
      <c r="AX27" s="21"/>
      <c r="AY27" s="21"/>
      <c r="AZ27" s="14"/>
      <c r="BA27" s="15"/>
      <c r="BB27" s="21"/>
      <c r="BC27" s="14"/>
      <c r="BD27" s="14"/>
      <c r="BE27" s="15"/>
      <c r="BF27" s="21"/>
      <c r="BG27" s="21"/>
      <c r="BH27" s="21"/>
      <c r="BI27" s="21"/>
      <c r="BJ27" s="21"/>
      <c r="BK27" s="14"/>
      <c r="BL27" s="14"/>
      <c r="BM27" s="32"/>
      <c r="BN27" s="21"/>
      <c r="BO27" s="71"/>
      <c r="BP27" s="71"/>
      <c r="BQ27" s="60"/>
      <c r="BR27" s="60"/>
      <c r="BS27" s="60"/>
      <c r="BT27" s="60"/>
      <c r="BU27" s="60"/>
      <c r="BV27" s="60"/>
      <c r="BW27" s="71"/>
      <c r="BX27" s="71"/>
      <c r="BY27" s="60"/>
      <c r="BZ27" s="60"/>
      <c r="CA27" s="71"/>
      <c r="CB27" s="71"/>
      <c r="CC27" s="72"/>
      <c r="CD27" s="60"/>
      <c r="CE27" s="71"/>
      <c r="CF27" s="71"/>
      <c r="CG27" s="60"/>
      <c r="CH27" s="60"/>
      <c r="CI27" s="71"/>
      <c r="CJ27" s="60"/>
      <c r="CK27" s="60"/>
      <c r="CL27" s="60"/>
    </row>
    <row r="28" spans="1:90" ht="63.75" customHeight="1">
      <c r="A28" s="64" t="s">
        <v>155</v>
      </c>
      <c r="B28" s="64"/>
      <c r="C28" s="65" t="s">
        <v>156</v>
      </c>
      <c r="D28" s="65" t="s">
        <v>46</v>
      </c>
      <c r="E28" s="67" t="s">
        <v>47</v>
      </c>
      <c r="F28" s="65" t="s">
        <v>48</v>
      </c>
      <c r="G28" s="65" t="s">
        <v>157</v>
      </c>
      <c r="H28" s="8" t="s">
        <v>158</v>
      </c>
      <c r="I28" s="9"/>
      <c r="J28" s="9" t="s">
        <v>100</v>
      </c>
      <c r="K28" s="65" t="s">
        <v>101</v>
      </c>
      <c r="L28" s="9" t="s">
        <v>102</v>
      </c>
      <c r="M28" s="9" t="s">
        <v>103</v>
      </c>
      <c r="N28" s="22" t="s">
        <v>104</v>
      </c>
      <c r="O28" s="22" t="s">
        <v>88</v>
      </c>
      <c r="P28" s="10" t="s">
        <v>57</v>
      </c>
      <c r="Q28" s="68" t="s">
        <v>105</v>
      </c>
      <c r="R28" s="9" t="s">
        <v>106</v>
      </c>
      <c r="S28" s="23" t="s">
        <v>107</v>
      </c>
      <c r="T28" s="23">
        <v>0</v>
      </c>
      <c r="U28" s="15">
        <v>0</v>
      </c>
      <c r="V28" s="16"/>
      <c r="W28" s="23" t="s">
        <v>107</v>
      </c>
      <c r="X28" s="23">
        <v>0</v>
      </c>
      <c r="Y28" s="15">
        <v>0</v>
      </c>
      <c r="Z28" s="16"/>
      <c r="AA28" s="23" t="s">
        <v>108</v>
      </c>
      <c r="AB28" s="23">
        <v>7350000</v>
      </c>
      <c r="AC28" s="24">
        <v>1.21E-2</v>
      </c>
      <c r="AD28" s="16"/>
      <c r="AE28" s="23" t="s">
        <v>108</v>
      </c>
      <c r="AF28" s="23">
        <v>14700000</v>
      </c>
      <c r="AG28" s="24">
        <v>2.4199999999999999E-2</v>
      </c>
      <c r="AH28" s="14"/>
      <c r="AI28" s="23" t="s">
        <v>109</v>
      </c>
      <c r="AJ28" s="25">
        <v>30450000</v>
      </c>
      <c r="AK28" s="15">
        <v>5.0200000000000002E-2</v>
      </c>
      <c r="AL28" s="14"/>
      <c r="AM28" s="23" t="s">
        <v>108</v>
      </c>
      <c r="AN28" s="23">
        <v>47953000</v>
      </c>
      <c r="AO28" s="24">
        <v>7.9000000000000001E-2</v>
      </c>
      <c r="AP28" s="14"/>
      <c r="AQ28" s="36"/>
      <c r="AR28" s="36"/>
      <c r="AS28" s="18"/>
      <c r="AT28" s="19"/>
      <c r="AU28" s="36"/>
      <c r="AV28" s="36"/>
      <c r="AW28" s="18"/>
      <c r="AX28" s="19"/>
      <c r="AY28" s="36"/>
      <c r="AZ28" s="36"/>
      <c r="BA28" s="18"/>
      <c r="BB28" s="19"/>
      <c r="BC28" s="36"/>
      <c r="BD28" s="36"/>
      <c r="BE28" s="18"/>
      <c r="BF28" s="19"/>
      <c r="BG28" s="36"/>
      <c r="BH28" s="36"/>
      <c r="BI28" s="18"/>
      <c r="BJ28" s="19"/>
      <c r="BK28" s="36"/>
      <c r="BL28" s="36"/>
      <c r="BM28" s="37"/>
      <c r="BN28" s="19"/>
      <c r="BO28" s="23" t="s">
        <v>108</v>
      </c>
      <c r="BP28" s="23">
        <v>59230000</v>
      </c>
      <c r="BQ28" s="24">
        <v>9.7000000000000003E-2</v>
      </c>
      <c r="BR28" s="14"/>
      <c r="BS28" s="23" t="s">
        <v>108</v>
      </c>
      <c r="BT28" s="23">
        <v>73983000</v>
      </c>
      <c r="BU28" s="24">
        <v>0.122</v>
      </c>
      <c r="BV28" s="14"/>
      <c r="BW28" s="23" t="s">
        <v>108</v>
      </c>
      <c r="BX28" s="23">
        <v>96418500</v>
      </c>
      <c r="BY28" s="24">
        <v>0.1588</v>
      </c>
      <c r="BZ28" s="14"/>
      <c r="CA28" s="23" t="s">
        <v>108</v>
      </c>
      <c r="CB28" s="23">
        <v>203148164</v>
      </c>
      <c r="CC28" s="24">
        <v>0.3347</v>
      </c>
      <c r="CD28" s="14"/>
      <c r="CE28" s="23" t="s">
        <v>108</v>
      </c>
      <c r="CF28" s="23">
        <v>216753164</v>
      </c>
      <c r="CG28" s="24">
        <v>0.35709999999999997</v>
      </c>
      <c r="CH28" s="14"/>
      <c r="CI28" s="23" t="s">
        <v>108</v>
      </c>
      <c r="CJ28" s="23">
        <v>463795090.77999997</v>
      </c>
      <c r="CK28" s="24">
        <v>0.7641</v>
      </c>
      <c r="CL28" s="14"/>
    </row>
    <row r="29" spans="1:90" ht="76.5">
      <c r="A29" s="64"/>
      <c r="B29" s="64"/>
      <c r="C29" s="65"/>
      <c r="D29" s="65"/>
      <c r="E29" s="67"/>
      <c r="F29" s="65"/>
      <c r="G29" s="65"/>
      <c r="H29" s="8" t="s">
        <v>159</v>
      </c>
      <c r="I29" s="9"/>
      <c r="J29" s="9" t="s">
        <v>111</v>
      </c>
      <c r="K29" s="65"/>
      <c r="L29" s="9" t="s">
        <v>112</v>
      </c>
      <c r="M29" s="9" t="s">
        <v>113</v>
      </c>
      <c r="N29" s="12" t="s">
        <v>114</v>
      </c>
      <c r="O29" s="22" t="s">
        <v>115</v>
      </c>
      <c r="P29" s="10" t="s">
        <v>57</v>
      </c>
      <c r="Q29" s="68"/>
      <c r="R29" s="9" t="s">
        <v>116</v>
      </c>
      <c r="S29" s="14" t="s">
        <v>117</v>
      </c>
      <c r="T29" s="14">
        <v>1</v>
      </c>
      <c r="U29" s="15">
        <v>1</v>
      </c>
      <c r="V29" s="16"/>
      <c r="W29" s="14" t="s">
        <v>117</v>
      </c>
      <c r="X29" s="14">
        <v>1</v>
      </c>
      <c r="Y29" s="15">
        <v>1</v>
      </c>
      <c r="Z29" s="14"/>
      <c r="AA29" s="14" t="s">
        <v>117</v>
      </c>
      <c r="AB29" s="14">
        <v>1</v>
      </c>
      <c r="AC29" s="15">
        <v>1</v>
      </c>
      <c r="AD29" s="14"/>
      <c r="AE29" s="14" t="s">
        <v>117</v>
      </c>
      <c r="AF29" s="14">
        <v>1</v>
      </c>
      <c r="AG29" s="15">
        <v>1</v>
      </c>
      <c r="AH29" s="14"/>
      <c r="AI29" s="14" t="s">
        <v>117</v>
      </c>
      <c r="AJ29" s="14">
        <v>1</v>
      </c>
      <c r="AK29" s="15">
        <v>1</v>
      </c>
      <c r="AL29" s="14"/>
      <c r="AM29" s="14" t="s">
        <v>117</v>
      </c>
      <c r="AN29" s="14">
        <v>2</v>
      </c>
      <c r="AO29" s="15">
        <v>1</v>
      </c>
      <c r="AP29" s="14"/>
      <c r="AQ29" s="17"/>
      <c r="AR29" s="17"/>
      <c r="AS29" s="18"/>
      <c r="AT29" s="17"/>
      <c r="AU29" s="17"/>
      <c r="AV29" s="17"/>
      <c r="AW29" s="18"/>
      <c r="AX29" s="17"/>
      <c r="AY29" s="17"/>
      <c r="AZ29" s="17"/>
      <c r="BA29" s="18"/>
      <c r="BB29" s="17"/>
      <c r="BC29" s="17"/>
      <c r="BD29" s="17"/>
      <c r="BE29" s="18"/>
      <c r="BF29" s="19"/>
      <c r="BG29" s="17"/>
      <c r="BH29" s="17"/>
      <c r="BI29" s="18"/>
      <c r="BJ29" s="19"/>
      <c r="BK29" s="17"/>
      <c r="BL29" s="17"/>
      <c r="BM29" s="18"/>
      <c r="BN29" s="19"/>
      <c r="BO29" s="14" t="s">
        <v>117</v>
      </c>
      <c r="BP29" s="14">
        <v>1</v>
      </c>
      <c r="BQ29" s="15">
        <v>1</v>
      </c>
      <c r="BR29" s="14"/>
      <c r="BS29" s="14" t="s">
        <v>117</v>
      </c>
      <c r="BT29" s="14">
        <v>1</v>
      </c>
      <c r="BU29" s="15">
        <v>1</v>
      </c>
      <c r="BV29" s="14"/>
      <c r="BW29" s="14" t="s">
        <v>117</v>
      </c>
      <c r="BX29" s="14">
        <v>1</v>
      </c>
      <c r="BY29" s="15">
        <v>1</v>
      </c>
      <c r="BZ29" s="14"/>
      <c r="CA29" s="14" t="s">
        <v>117</v>
      </c>
      <c r="CB29" s="14">
        <v>1</v>
      </c>
      <c r="CC29" s="15">
        <v>1</v>
      </c>
      <c r="CD29" s="14"/>
      <c r="CE29" s="14" t="s">
        <v>117</v>
      </c>
      <c r="CF29" s="14">
        <v>1</v>
      </c>
      <c r="CG29" s="15">
        <v>1</v>
      </c>
      <c r="CH29" s="14"/>
      <c r="CI29" s="14" t="s">
        <v>117</v>
      </c>
      <c r="CJ29" s="14">
        <v>1</v>
      </c>
      <c r="CK29" s="15">
        <v>1</v>
      </c>
      <c r="CL29" s="14"/>
    </row>
    <row r="30" spans="1:90" ht="12.75" customHeight="1">
      <c r="A30" s="64"/>
      <c r="B30" s="64"/>
      <c r="C30" s="65"/>
      <c r="D30" s="65"/>
      <c r="E30" s="67"/>
      <c r="F30" s="65"/>
      <c r="G30" s="65"/>
      <c r="H30" s="64" t="s">
        <v>160</v>
      </c>
      <c r="I30" s="65" t="s">
        <v>119</v>
      </c>
      <c r="J30" s="65" t="s">
        <v>120</v>
      </c>
      <c r="K30" s="65"/>
      <c r="L30" s="65" t="s">
        <v>120</v>
      </c>
      <c r="M30" s="65" t="s">
        <v>119</v>
      </c>
      <c r="N30" s="69" t="s">
        <v>114</v>
      </c>
      <c r="O30" s="70" t="s">
        <v>88</v>
      </c>
      <c r="P30" s="66" t="s">
        <v>57</v>
      </c>
      <c r="Q30" s="68"/>
      <c r="R30" s="65" t="s">
        <v>116</v>
      </c>
      <c r="S30" s="71" t="s">
        <v>121</v>
      </c>
      <c r="T30" s="71">
        <v>1</v>
      </c>
      <c r="U30" s="72">
        <v>1</v>
      </c>
      <c r="V30" s="60"/>
      <c r="W30" s="71" t="s">
        <v>121</v>
      </c>
      <c r="X30" s="71">
        <v>1</v>
      </c>
      <c r="Y30" s="72">
        <v>1</v>
      </c>
      <c r="Z30" s="60"/>
      <c r="AA30" s="71" t="s">
        <v>121</v>
      </c>
      <c r="AB30" s="71">
        <v>1</v>
      </c>
      <c r="AC30" s="72">
        <v>1</v>
      </c>
      <c r="AD30" s="60"/>
      <c r="AE30" s="71" t="s">
        <v>121</v>
      </c>
      <c r="AF30" s="71">
        <v>1</v>
      </c>
      <c r="AG30" s="72">
        <v>1</v>
      </c>
      <c r="AH30" s="60"/>
      <c r="AI30" s="71" t="s">
        <v>121</v>
      </c>
      <c r="AJ30" s="71">
        <v>1</v>
      </c>
      <c r="AK30" s="72">
        <v>1</v>
      </c>
      <c r="AL30" s="60"/>
      <c r="AM30" s="71" t="s">
        <v>121</v>
      </c>
      <c r="AN30" s="71">
        <v>1</v>
      </c>
      <c r="AO30" s="72">
        <v>1</v>
      </c>
      <c r="AP30" s="60"/>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1" t="s">
        <v>121</v>
      </c>
      <c r="BP30" s="71">
        <v>1</v>
      </c>
      <c r="BQ30" s="72">
        <v>1</v>
      </c>
      <c r="BR30" s="60"/>
      <c r="BS30" s="71" t="s">
        <v>121</v>
      </c>
      <c r="BT30" s="71">
        <v>1</v>
      </c>
      <c r="BU30" s="72">
        <v>1</v>
      </c>
      <c r="BV30" s="60"/>
      <c r="BW30" s="71" t="s">
        <v>121</v>
      </c>
      <c r="BX30" s="71">
        <v>1</v>
      </c>
      <c r="BY30" s="72">
        <v>1</v>
      </c>
      <c r="BZ30" s="60"/>
      <c r="CA30" s="71" t="s">
        <v>121</v>
      </c>
      <c r="CB30" s="71">
        <v>1</v>
      </c>
      <c r="CC30" s="72">
        <v>1</v>
      </c>
      <c r="CD30" s="60"/>
      <c r="CE30" s="71" t="s">
        <v>121</v>
      </c>
      <c r="CF30" s="71">
        <v>1</v>
      </c>
      <c r="CG30" s="72">
        <v>1</v>
      </c>
      <c r="CH30" s="60"/>
      <c r="CI30" s="71" t="s">
        <v>121</v>
      </c>
      <c r="CJ30" s="71">
        <v>1</v>
      </c>
      <c r="CK30" s="72">
        <v>1</v>
      </c>
      <c r="CL30" s="60"/>
    </row>
    <row r="31" spans="1:90">
      <c r="A31" s="64"/>
      <c r="B31" s="64"/>
      <c r="C31" s="65"/>
      <c r="D31" s="65"/>
      <c r="E31" s="67"/>
      <c r="F31" s="65"/>
      <c r="G31" s="65"/>
      <c r="H31" s="64"/>
      <c r="I31" s="65"/>
      <c r="J31" s="65"/>
      <c r="K31" s="65"/>
      <c r="L31" s="65"/>
      <c r="M31" s="65"/>
      <c r="N31" s="69"/>
      <c r="O31" s="70"/>
      <c r="P31" s="66"/>
      <c r="Q31" s="68"/>
      <c r="R31" s="65"/>
      <c r="S31" s="71"/>
      <c r="T31" s="71"/>
      <c r="U31" s="72"/>
      <c r="V31" s="60"/>
      <c r="W31" s="71"/>
      <c r="X31" s="71"/>
      <c r="Y31" s="72"/>
      <c r="Z31" s="60"/>
      <c r="AA31" s="71"/>
      <c r="AB31" s="71"/>
      <c r="AC31" s="72"/>
      <c r="AD31" s="60"/>
      <c r="AE31" s="71"/>
      <c r="AF31" s="71"/>
      <c r="AG31" s="72"/>
      <c r="AH31" s="60"/>
      <c r="AI31" s="71"/>
      <c r="AJ31" s="71"/>
      <c r="AK31" s="72"/>
      <c r="AL31" s="60"/>
      <c r="AM31" s="71"/>
      <c r="AN31" s="71"/>
      <c r="AO31" s="72"/>
      <c r="AP31" s="60"/>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1"/>
      <c r="BP31" s="71"/>
      <c r="BQ31" s="72"/>
      <c r="BR31" s="60"/>
      <c r="BS31" s="71"/>
      <c r="BT31" s="71"/>
      <c r="BU31" s="72"/>
      <c r="BV31" s="60"/>
      <c r="BW31" s="71"/>
      <c r="BX31" s="71"/>
      <c r="BY31" s="72"/>
      <c r="BZ31" s="60"/>
      <c r="CA31" s="71"/>
      <c r="CB31" s="71"/>
      <c r="CC31" s="72"/>
      <c r="CD31" s="60"/>
      <c r="CE31" s="71"/>
      <c r="CF31" s="71"/>
      <c r="CG31" s="72"/>
      <c r="CH31" s="60"/>
      <c r="CI31" s="71"/>
      <c r="CJ31" s="71"/>
      <c r="CK31" s="72"/>
      <c r="CL31" s="60"/>
    </row>
    <row r="32" spans="1:90" ht="114.75" customHeight="1">
      <c r="A32" s="64"/>
      <c r="B32" s="64"/>
      <c r="C32" s="65"/>
      <c r="D32" s="65"/>
      <c r="E32" s="67"/>
      <c r="F32" s="65"/>
      <c r="G32" s="65"/>
      <c r="H32" s="64" t="s">
        <v>161</v>
      </c>
      <c r="I32" s="60"/>
      <c r="J32" s="65" t="s">
        <v>111</v>
      </c>
      <c r="K32" s="65" t="s">
        <v>123</v>
      </c>
      <c r="L32" s="65" t="s">
        <v>124</v>
      </c>
      <c r="M32" s="65" t="s">
        <v>125</v>
      </c>
      <c r="N32" s="73" t="s">
        <v>114</v>
      </c>
      <c r="O32" s="70" t="s">
        <v>88</v>
      </c>
      <c r="P32" s="66" t="s">
        <v>57</v>
      </c>
      <c r="Q32" s="68" t="s">
        <v>58</v>
      </c>
      <c r="R32" s="65" t="s">
        <v>116</v>
      </c>
      <c r="S32" s="71" t="s">
        <v>126</v>
      </c>
      <c r="T32" s="71" t="s">
        <v>127</v>
      </c>
      <c r="U32" s="60"/>
      <c r="V32" s="60"/>
      <c r="W32" s="71" t="s">
        <v>128</v>
      </c>
      <c r="X32" s="71" t="s">
        <v>129</v>
      </c>
      <c r="Y32" s="60"/>
      <c r="Z32" s="60"/>
      <c r="AA32" s="71" t="s">
        <v>130</v>
      </c>
      <c r="AB32" s="71" t="s">
        <v>129</v>
      </c>
      <c r="AC32" s="60"/>
      <c r="AD32" s="60"/>
      <c r="AE32" s="14" t="s">
        <v>131</v>
      </c>
      <c r="AF32" s="29" t="s">
        <v>132</v>
      </c>
      <c r="AG32" s="30"/>
      <c r="AH32" s="31"/>
      <c r="AI32" s="14" t="s">
        <v>133</v>
      </c>
      <c r="AJ32" s="14" t="s">
        <v>134</v>
      </c>
      <c r="AK32" s="30"/>
      <c r="AL32" s="14"/>
      <c r="AM32" s="71" t="s">
        <v>135</v>
      </c>
      <c r="AN32" s="71" t="s">
        <v>127</v>
      </c>
      <c r="AO32" s="60"/>
      <c r="AP32" s="60"/>
      <c r="AQ32" s="14"/>
      <c r="AR32" s="14"/>
      <c r="AS32" s="15"/>
      <c r="AT32" s="14"/>
      <c r="AU32" s="14"/>
      <c r="AV32" s="14"/>
      <c r="AW32" s="15"/>
      <c r="AX32" s="14"/>
      <c r="AY32" s="14"/>
      <c r="AZ32" s="14"/>
      <c r="BA32" s="15"/>
      <c r="BB32" s="14"/>
      <c r="BC32" s="14"/>
      <c r="BD32" s="14"/>
      <c r="BE32" s="15"/>
      <c r="BF32" s="21"/>
      <c r="BG32" s="14"/>
      <c r="BH32" s="14"/>
      <c r="BI32" s="32"/>
      <c r="BJ32" s="21"/>
      <c r="BK32" s="14"/>
      <c r="BL32" s="14"/>
      <c r="BM32" s="32"/>
      <c r="BN32" s="21"/>
      <c r="BO32" s="71" t="s">
        <v>136</v>
      </c>
      <c r="BP32" s="71" t="s">
        <v>127</v>
      </c>
      <c r="BQ32" s="60"/>
      <c r="BR32" s="60"/>
      <c r="BS32" s="60"/>
      <c r="BT32" s="60"/>
      <c r="BU32" s="60"/>
      <c r="BV32" s="60"/>
      <c r="BW32" s="71" t="s">
        <v>137</v>
      </c>
      <c r="BX32" s="71">
        <v>0</v>
      </c>
      <c r="BY32" s="60">
        <v>0</v>
      </c>
      <c r="BZ32" s="60"/>
      <c r="CA32" s="71" t="s">
        <v>138</v>
      </c>
      <c r="CB32" s="71" t="s">
        <v>139</v>
      </c>
      <c r="CC32" s="72">
        <v>1</v>
      </c>
      <c r="CD32" s="60"/>
      <c r="CE32" s="71" t="s">
        <v>140</v>
      </c>
      <c r="CF32" s="71" t="s">
        <v>141</v>
      </c>
      <c r="CG32" s="72">
        <v>1</v>
      </c>
      <c r="CH32" s="60"/>
      <c r="CI32" s="71" t="s">
        <v>142</v>
      </c>
      <c r="CJ32" s="60"/>
      <c r="CK32" s="60"/>
      <c r="CL32" s="60"/>
    </row>
    <row r="33" spans="1:92" ht="25.5">
      <c r="A33" s="64"/>
      <c r="B33" s="64"/>
      <c r="C33" s="65"/>
      <c r="D33" s="65"/>
      <c r="E33" s="67"/>
      <c r="F33" s="65"/>
      <c r="G33" s="65"/>
      <c r="H33" s="64"/>
      <c r="I33" s="60"/>
      <c r="J33" s="65"/>
      <c r="K33" s="65"/>
      <c r="L33" s="65"/>
      <c r="M33" s="65"/>
      <c r="N33" s="73"/>
      <c r="O33" s="70"/>
      <c r="P33" s="66"/>
      <c r="Q33" s="68"/>
      <c r="R33" s="65"/>
      <c r="S33" s="71"/>
      <c r="T33" s="71"/>
      <c r="U33" s="60"/>
      <c r="V33" s="60"/>
      <c r="W33" s="71"/>
      <c r="X33" s="71"/>
      <c r="Y33" s="60"/>
      <c r="Z33" s="60"/>
      <c r="AA33" s="71"/>
      <c r="AB33" s="71"/>
      <c r="AC33" s="60"/>
      <c r="AD33" s="60"/>
      <c r="AE33" s="14" t="s">
        <v>143</v>
      </c>
      <c r="AF33" s="14" t="s">
        <v>144</v>
      </c>
      <c r="AG33" s="33"/>
      <c r="AH33" s="34"/>
      <c r="AI33" s="14" t="s">
        <v>145</v>
      </c>
      <c r="AJ33" s="14" t="s">
        <v>146</v>
      </c>
      <c r="AK33" s="33"/>
      <c r="AL33" s="14"/>
      <c r="AM33" s="71"/>
      <c r="AN33" s="71"/>
      <c r="AO33" s="60"/>
      <c r="AP33" s="60"/>
      <c r="AQ33" s="14"/>
      <c r="AR33" s="14"/>
      <c r="AS33" s="15"/>
      <c r="AT33" s="14"/>
      <c r="AU33" s="14"/>
      <c r="AV33" s="14"/>
      <c r="AW33" s="15"/>
      <c r="AX33" s="14"/>
      <c r="AY33" s="14"/>
      <c r="AZ33" s="14"/>
      <c r="BA33" s="15"/>
      <c r="BB33" s="14"/>
      <c r="BC33" s="14"/>
      <c r="BD33" s="14"/>
      <c r="BE33" s="15"/>
      <c r="BF33" s="21"/>
      <c r="BG33" s="14"/>
      <c r="BH33" s="14"/>
      <c r="BI33" s="32"/>
      <c r="BJ33" s="21"/>
      <c r="BK33" s="14"/>
      <c r="BL33" s="14"/>
      <c r="BM33" s="32"/>
      <c r="BN33" s="21"/>
      <c r="BO33" s="71"/>
      <c r="BP33" s="71"/>
      <c r="BQ33" s="60"/>
      <c r="BR33" s="60"/>
      <c r="BS33" s="60"/>
      <c r="BT33" s="60"/>
      <c r="BU33" s="60"/>
      <c r="BV33" s="60"/>
      <c r="BW33" s="71"/>
      <c r="BX33" s="71"/>
      <c r="BY33" s="60"/>
      <c r="BZ33" s="60"/>
      <c r="CA33" s="71"/>
      <c r="CB33" s="71"/>
      <c r="CC33" s="72"/>
      <c r="CD33" s="60"/>
      <c r="CE33" s="71"/>
      <c r="CF33" s="71"/>
      <c r="CG33" s="72"/>
      <c r="CH33" s="60"/>
      <c r="CI33" s="71"/>
      <c r="CJ33" s="60"/>
      <c r="CK33" s="60"/>
      <c r="CL33" s="60"/>
    </row>
    <row r="34" spans="1:92" ht="38.25">
      <c r="A34" s="64"/>
      <c r="B34" s="64"/>
      <c r="C34" s="65"/>
      <c r="D34" s="65"/>
      <c r="E34" s="67"/>
      <c r="F34" s="65"/>
      <c r="G34" s="65"/>
      <c r="H34" s="64"/>
      <c r="I34" s="60"/>
      <c r="J34" s="65"/>
      <c r="K34" s="65"/>
      <c r="L34" s="65"/>
      <c r="M34" s="65"/>
      <c r="N34" s="73"/>
      <c r="O34" s="70"/>
      <c r="P34" s="66"/>
      <c r="Q34" s="68"/>
      <c r="R34" s="65"/>
      <c r="S34" s="71"/>
      <c r="T34" s="71"/>
      <c r="U34" s="60"/>
      <c r="V34" s="60"/>
      <c r="W34" s="71"/>
      <c r="X34" s="71"/>
      <c r="Y34" s="60"/>
      <c r="Z34" s="60"/>
      <c r="AA34" s="71"/>
      <c r="AB34" s="71"/>
      <c r="AC34" s="60"/>
      <c r="AD34" s="60"/>
      <c r="AE34" s="14" t="s">
        <v>147</v>
      </c>
      <c r="AF34" s="29" t="s">
        <v>148</v>
      </c>
      <c r="AG34" s="35"/>
      <c r="AH34" s="29"/>
      <c r="AI34" s="14"/>
      <c r="AJ34" s="29"/>
      <c r="AK34" s="35"/>
      <c r="AL34" s="14"/>
      <c r="AM34" s="71"/>
      <c r="AN34" s="71"/>
      <c r="AO34" s="60"/>
      <c r="AP34" s="60"/>
      <c r="AQ34" s="14"/>
      <c r="AR34" s="14"/>
      <c r="AS34" s="15"/>
      <c r="AT34" s="14"/>
      <c r="AU34" s="14"/>
      <c r="AV34" s="14"/>
      <c r="AW34" s="15"/>
      <c r="AX34" s="14"/>
      <c r="AY34" s="14"/>
      <c r="AZ34" s="14"/>
      <c r="BA34" s="15"/>
      <c r="BB34" s="14"/>
      <c r="BC34" s="14"/>
      <c r="BD34" s="14"/>
      <c r="BE34" s="15"/>
      <c r="BF34" s="21"/>
      <c r="BG34" s="14"/>
      <c r="BH34" s="14"/>
      <c r="BI34" s="32"/>
      <c r="BJ34" s="21"/>
      <c r="BK34" s="14"/>
      <c r="BL34" s="14"/>
      <c r="BM34" s="32"/>
      <c r="BN34" s="21"/>
      <c r="BO34" s="71"/>
      <c r="BP34" s="71"/>
      <c r="BQ34" s="60"/>
      <c r="BR34" s="60"/>
      <c r="BS34" s="60"/>
      <c r="BT34" s="60"/>
      <c r="BU34" s="60"/>
      <c r="BV34" s="60"/>
      <c r="BW34" s="71"/>
      <c r="BX34" s="71"/>
      <c r="BY34" s="60"/>
      <c r="BZ34" s="60"/>
      <c r="CA34" s="71"/>
      <c r="CB34" s="71"/>
      <c r="CC34" s="72"/>
      <c r="CD34" s="60"/>
      <c r="CE34" s="71"/>
      <c r="CF34" s="71"/>
      <c r="CG34" s="60"/>
      <c r="CH34" s="60"/>
      <c r="CI34" s="71"/>
      <c r="CJ34" s="60"/>
      <c r="CK34" s="60"/>
      <c r="CL34" s="60"/>
    </row>
    <row r="35" spans="1:92">
      <c r="A35" s="64"/>
      <c r="B35" s="64"/>
      <c r="C35" s="65"/>
      <c r="D35" s="65"/>
      <c r="E35" s="67"/>
      <c r="F35" s="65"/>
      <c r="G35" s="65"/>
      <c r="H35" s="64"/>
      <c r="I35" s="60"/>
      <c r="J35" s="65"/>
      <c r="K35" s="65"/>
      <c r="L35" s="65"/>
      <c r="M35" s="65"/>
      <c r="N35" s="73"/>
      <c r="O35" s="70"/>
      <c r="P35" s="66"/>
      <c r="Q35" s="68"/>
      <c r="R35" s="65"/>
      <c r="S35" s="71"/>
      <c r="T35" s="71"/>
      <c r="U35" s="60"/>
      <c r="V35" s="60"/>
      <c r="W35" s="71"/>
      <c r="X35" s="71"/>
      <c r="Y35" s="60"/>
      <c r="Z35" s="60"/>
      <c r="AA35" s="71"/>
      <c r="AB35" s="71"/>
      <c r="AC35" s="60"/>
      <c r="AD35" s="60"/>
      <c r="AE35" s="14"/>
      <c r="AF35" s="14"/>
      <c r="AG35" s="15"/>
      <c r="AH35" s="14"/>
      <c r="AI35" s="14"/>
      <c r="AJ35" s="14"/>
      <c r="AK35" s="15"/>
      <c r="AL35" s="14"/>
      <c r="AM35" s="71"/>
      <c r="AN35" s="71"/>
      <c r="AO35" s="60"/>
      <c r="AP35" s="60"/>
      <c r="AQ35" s="14"/>
      <c r="AR35" s="14"/>
      <c r="AS35" s="15"/>
      <c r="AT35" s="21"/>
      <c r="AU35" s="21"/>
      <c r="AV35" s="21"/>
      <c r="AW35" s="21"/>
      <c r="AX35" s="21"/>
      <c r="AY35" s="21"/>
      <c r="AZ35" s="14"/>
      <c r="BA35" s="15"/>
      <c r="BB35" s="21"/>
      <c r="BC35" s="14"/>
      <c r="BD35" s="14"/>
      <c r="BE35" s="15"/>
      <c r="BF35" s="21"/>
      <c r="BG35" s="21"/>
      <c r="BH35" s="21"/>
      <c r="BI35" s="21"/>
      <c r="BJ35" s="21"/>
      <c r="BK35" s="14"/>
      <c r="BL35" s="14"/>
      <c r="BM35" s="32"/>
      <c r="BN35" s="21"/>
      <c r="BO35" s="71"/>
      <c r="BP35" s="71"/>
      <c r="BQ35" s="60"/>
      <c r="BR35" s="60"/>
      <c r="BS35" s="60"/>
      <c r="BT35" s="60"/>
      <c r="BU35" s="60"/>
      <c r="BV35" s="60"/>
      <c r="BW35" s="71"/>
      <c r="BX35" s="71"/>
      <c r="BY35" s="60"/>
      <c r="BZ35" s="60"/>
      <c r="CA35" s="71"/>
      <c r="CB35" s="71"/>
      <c r="CC35" s="72"/>
      <c r="CD35" s="60"/>
      <c r="CE35" s="71"/>
      <c r="CF35" s="71"/>
      <c r="CG35" s="60"/>
      <c r="CH35" s="60"/>
      <c r="CI35" s="71"/>
      <c r="CJ35" s="60"/>
      <c r="CK35" s="60"/>
      <c r="CL35" s="60"/>
    </row>
    <row r="36" spans="1:92" ht="409.5">
      <c r="A36" s="75" t="s">
        <v>162</v>
      </c>
      <c r="B36" s="75"/>
      <c r="C36" s="65" t="s">
        <v>163</v>
      </c>
      <c r="D36" s="65" t="s">
        <v>46</v>
      </c>
      <c r="E36" s="67" t="s">
        <v>47</v>
      </c>
      <c r="F36" s="65" t="s">
        <v>48</v>
      </c>
      <c r="G36" s="65" t="s">
        <v>164</v>
      </c>
      <c r="H36" s="8" t="s">
        <v>165</v>
      </c>
      <c r="I36" s="9"/>
      <c r="J36" s="9" t="s">
        <v>166</v>
      </c>
      <c r="K36" s="9" t="s">
        <v>167</v>
      </c>
      <c r="L36" s="9" t="s">
        <v>168</v>
      </c>
      <c r="M36" s="9" t="s">
        <v>169</v>
      </c>
      <c r="N36" s="28" t="s">
        <v>170</v>
      </c>
      <c r="O36" s="27" t="s">
        <v>171</v>
      </c>
      <c r="P36" s="10" t="s">
        <v>57</v>
      </c>
      <c r="Q36" s="13" t="s">
        <v>58</v>
      </c>
      <c r="R36" s="9" t="s">
        <v>59</v>
      </c>
      <c r="S36" s="14" t="s">
        <v>172</v>
      </c>
      <c r="T36" s="14" t="s">
        <v>173</v>
      </c>
      <c r="U36" s="15"/>
      <c r="V36" s="14"/>
      <c r="W36" s="14" t="s">
        <v>172</v>
      </c>
      <c r="X36" s="14" t="s">
        <v>173</v>
      </c>
      <c r="Y36" s="15"/>
      <c r="Z36" s="14"/>
      <c r="AA36" s="14" t="s">
        <v>172</v>
      </c>
      <c r="AB36" s="14" t="s">
        <v>173</v>
      </c>
      <c r="AC36" s="15"/>
      <c r="AD36" s="14"/>
      <c r="AE36" s="14" t="s">
        <v>172</v>
      </c>
      <c r="AF36" s="14" t="s">
        <v>173</v>
      </c>
      <c r="AG36" s="15"/>
      <c r="AH36" s="14"/>
      <c r="AI36" s="14" t="s">
        <v>172</v>
      </c>
      <c r="AJ36" s="14" t="s">
        <v>173</v>
      </c>
      <c r="AK36" s="15"/>
      <c r="AL36" s="14"/>
      <c r="AM36" s="14" t="s">
        <v>172</v>
      </c>
      <c r="AN36" s="14" t="s">
        <v>173</v>
      </c>
      <c r="AO36" s="15"/>
      <c r="AP36" s="14"/>
      <c r="AQ36" s="17"/>
      <c r="AR36" s="17"/>
      <c r="AS36" s="18"/>
      <c r="AT36" s="19"/>
      <c r="AU36" s="19"/>
      <c r="AV36" s="17"/>
      <c r="AW36" s="18"/>
      <c r="AX36" s="19"/>
      <c r="AY36" s="19"/>
      <c r="AZ36" s="17"/>
      <c r="BA36" s="18"/>
      <c r="BB36" s="19"/>
      <c r="BC36" s="19"/>
      <c r="BD36" s="19"/>
      <c r="BE36" s="19"/>
      <c r="BF36" s="19"/>
      <c r="BG36" s="19"/>
      <c r="BH36" s="19"/>
      <c r="BI36" s="19"/>
      <c r="BJ36" s="19"/>
      <c r="BK36" s="19"/>
      <c r="BL36" s="19"/>
      <c r="BM36" s="19"/>
      <c r="BN36" s="19"/>
      <c r="BO36" s="14" t="s">
        <v>172</v>
      </c>
      <c r="BP36" s="14" t="s">
        <v>173</v>
      </c>
      <c r="BQ36" s="15"/>
      <c r="BR36" s="14"/>
      <c r="BS36" s="14" t="s">
        <v>172</v>
      </c>
      <c r="BT36" s="14" t="s">
        <v>173</v>
      </c>
      <c r="BU36" s="15"/>
      <c r="BV36" s="14"/>
      <c r="BW36" s="14" t="s">
        <v>172</v>
      </c>
      <c r="BX36" s="14" t="s">
        <v>173</v>
      </c>
      <c r="BY36" s="15"/>
      <c r="BZ36" s="14"/>
      <c r="CA36" s="14" t="s">
        <v>172</v>
      </c>
      <c r="CB36" s="14" t="s">
        <v>173</v>
      </c>
      <c r="CC36" s="15"/>
      <c r="CD36" s="14"/>
      <c r="CE36" s="14" t="s">
        <v>172</v>
      </c>
      <c r="CF36" s="14" t="s">
        <v>173</v>
      </c>
      <c r="CG36" s="15"/>
      <c r="CH36" s="14"/>
      <c r="CI36" s="14" t="s">
        <v>172</v>
      </c>
      <c r="CJ36" s="14" t="s">
        <v>173</v>
      </c>
      <c r="CK36" s="15"/>
      <c r="CL36" s="14"/>
    </row>
    <row r="37" spans="1:92" ht="114.75">
      <c r="A37" s="75"/>
      <c r="B37" s="75"/>
      <c r="C37" s="65"/>
      <c r="D37" s="65"/>
      <c r="E37" s="67"/>
      <c r="F37" s="65"/>
      <c r="G37" s="65"/>
      <c r="H37" s="8" t="s">
        <v>174</v>
      </c>
      <c r="I37" s="9"/>
      <c r="J37" s="9" t="s">
        <v>111</v>
      </c>
      <c r="K37" s="9" t="s">
        <v>175</v>
      </c>
      <c r="L37" s="9" t="s">
        <v>176</v>
      </c>
      <c r="M37" s="40" t="s">
        <v>177</v>
      </c>
      <c r="N37" s="28" t="s">
        <v>178</v>
      </c>
      <c r="O37" s="27" t="s">
        <v>179</v>
      </c>
      <c r="P37" s="10" t="s">
        <v>57</v>
      </c>
      <c r="Q37" s="13" t="s">
        <v>58</v>
      </c>
      <c r="R37" s="9" t="s">
        <v>59</v>
      </c>
      <c r="S37" s="14" t="s">
        <v>180</v>
      </c>
      <c r="T37" s="14">
        <v>9</v>
      </c>
      <c r="U37" s="15">
        <v>0.2</v>
      </c>
      <c r="V37" s="14"/>
      <c r="W37" s="14" t="s">
        <v>180</v>
      </c>
      <c r="X37" s="14">
        <v>8</v>
      </c>
      <c r="Y37" s="15">
        <v>0.2</v>
      </c>
      <c r="Z37" s="14"/>
      <c r="AA37" s="14" t="s">
        <v>180</v>
      </c>
      <c r="AB37" s="14">
        <v>11</v>
      </c>
      <c r="AC37" s="15">
        <v>0.2</v>
      </c>
      <c r="AD37" s="14"/>
      <c r="AE37" s="14" t="s">
        <v>180</v>
      </c>
      <c r="AF37" s="14">
        <v>10</v>
      </c>
      <c r="AG37" s="15">
        <v>0.2</v>
      </c>
      <c r="AH37" s="14"/>
      <c r="AI37" s="14" t="s">
        <v>180</v>
      </c>
      <c r="AJ37" s="14">
        <v>11</v>
      </c>
      <c r="AK37" s="15">
        <v>0.2</v>
      </c>
      <c r="AL37" s="14"/>
      <c r="AM37" s="14" t="s">
        <v>180</v>
      </c>
      <c r="AN37" s="14">
        <v>10</v>
      </c>
      <c r="AO37" s="15">
        <v>0.2</v>
      </c>
      <c r="AP37" s="14"/>
      <c r="AQ37" s="17"/>
      <c r="AR37" s="17"/>
      <c r="AS37" s="18"/>
      <c r="AT37" s="19"/>
      <c r="AU37" s="17"/>
      <c r="AV37" s="17"/>
      <c r="AW37" s="18"/>
      <c r="AX37" s="19"/>
      <c r="AY37" s="17"/>
      <c r="AZ37" s="17"/>
      <c r="BA37" s="18"/>
      <c r="BB37" s="19"/>
      <c r="BC37" s="17"/>
      <c r="BD37" s="17"/>
      <c r="BE37" s="18"/>
      <c r="BF37" s="19"/>
      <c r="BG37" s="17"/>
      <c r="BH37" s="17"/>
      <c r="BI37" s="18"/>
      <c r="BJ37" s="19"/>
      <c r="BK37" s="17"/>
      <c r="BL37" s="17"/>
      <c r="BM37" s="18"/>
      <c r="BN37" s="19"/>
      <c r="BO37" s="14" t="s">
        <v>180</v>
      </c>
      <c r="BP37" s="14">
        <v>6</v>
      </c>
      <c r="BQ37" s="15">
        <v>0.2</v>
      </c>
      <c r="BR37" s="14"/>
      <c r="BS37" s="14" t="s">
        <v>180</v>
      </c>
      <c r="BT37" s="14">
        <v>9</v>
      </c>
      <c r="BU37" s="15">
        <v>0.2</v>
      </c>
      <c r="BV37" s="14"/>
      <c r="BW37" s="14" t="s">
        <v>180</v>
      </c>
      <c r="BX37" s="14">
        <v>7</v>
      </c>
      <c r="BY37" s="15">
        <v>0.2</v>
      </c>
      <c r="BZ37" s="14"/>
      <c r="CA37" s="14" t="s">
        <v>180</v>
      </c>
      <c r="CB37" s="14">
        <v>8</v>
      </c>
      <c r="CC37" s="15">
        <v>0.2</v>
      </c>
      <c r="CD37" s="14"/>
      <c r="CE37" s="14" t="s">
        <v>180</v>
      </c>
      <c r="CF37" s="14">
        <v>11</v>
      </c>
      <c r="CG37" s="15">
        <v>0.2</v>
      </c>
      <c r="CH37" s="14"/>
      <c r="CI37" s="14" t="s">
        <v>180</v>
      </c>
      <c r="CJ37" s="14">
        <v>12</v>
      </c>
      <c r="CK37" s="15">
        <v>0.2</v>
      </c>
      <c r="CL37" s="14"/>
      <c r="CN37" s="4">
        <f>CJ37+CF37+CB37+BX37+BT37+BP37+AN37+AJ37+AF37+AB37+X37+T37</f>
        <v>112</v>
      </c>
    </row>
    <row r="38" spans="1:92" ht="178.5">
      <c r="A38" s="75"/>
      <c r="B38" s="75"/>
      <c r="C38" s="65"/>
      <c r="D38" s="65"/>
      <c r="E38" s="67"/>
      <c r="F38" s="65"/>
      <c r="G38" s="65"/>
      <c r="H38" s="8" t="s">
        <v>181</v>
      </c>
      <c r="I38" s="9"/>
      <c r="J38" s="9" t="s">
        <v>111</v>
      </c>
      <c r="K38" s="9" t="s">
        <v>182</v>
      </c>
      <c r="L38" s="9" t="s">
        <v>183</v>
      </c>
      <c r="M38" s="9" t="s">
        <v>184</v>
      </c>
      <c r="N38" s="28" t="s">
        <v>178</v>
      </c>
      <c r="O38" s="27" t="s">
        <v>185</v>
      </c>
      <c r="P38" s="10" t="s">
        <v>57</v>
      </c>
      <c r="Q38" s="13" t="s">
        <v>58</v>
      </c>
      <c r="R38" s="9" t="s">
        <v>59</v>
      </c>
      <c r="S38" s="14" t="s">
        <v>186</v>
      </c>
      <c r="T38" s="14">
        <v>18</v>
      </c>
      <c r="U38" s="15">
        <v>0.4</v>
      </c>
      <c r="V38" s="14"/>
      <c r="W38" s="14" t="s">
        <v>186</v>
      </c>
      <c r="X38" s="14">
        <v>16</v>
      </c>
      <c r="Y38" s="15">
        <v>0.4</v>
      </c>
      <c r="Z38" s="14"/>
      <c r="AA38" s="14" t="s">
        <v>186</v>
      </c>
      <c r="AB38" s="14">
        <v>22</v>
      </c>
      <c r="AC38" s="15">
        <v>0.4</v>
      </c>
      <c r="AD38" s="14"/>
      <c r="AE38" s="14" t="s">
        <v>186</v>
      </c>
      <c r="AF38" s="14">
        <v>20</v>
      </c>
      <c r="AG38" s="15">
        <v>0.4</v>
      </c>
      <c r="AH38" s="14"/>
      <c r="AI38" s="14" t="s">
        <v>186</v>
      </c>
      <c r="AJ38" s="14">
        <v>22</v>
      </c>
      <c r="AK38" s="15">
        <v>0.4</v>
      </c>
      <c r="AL38" s="14"/>
      <c r="AM38" s="14" t="s">
        <v>186</v>
      </c>
      <c r="AN38" s="14">
        <v>20</v>
      </c>
      <c r="AO38" s="15">
        <v>0.4</v>
      </c>
      <c r="AP38" s="14"/>
      <c r="AQ38" s="17"/>
      <c r="AR38" s="17"/>
      <c r="AS38" s="18"/>
      <c r="AT38" s="19"/>
      <c r="AU38" s="17"/>
      <c r="AV38" s="17"/>
      <c r="AW38" s="18"/>
      <c r="AX38" s="19"/>
      <c r="AY38" s="17"/>
      <c r="AZ38" s="17"/>
      <c r="BA38" s="18"/>
      <c r="BB38" s="19"/>
      <c r="BC38" s="17"/>
      <c r="BD38" s="17"/>
      <c r="BE38" s="18"/>
      <c r="BF38" s="19"/>
      <c r="BG38" s="17"/>
      <c r="BH38" s="17"/>
      <c r="BI38" s="18"/>
      <c r="BJ38" s="19"/>
      <c r="BK38" s="17"/>
      <c r="BL38" s="17"/>
      <c r="BM38" s="18"/>
      <c r="BN38" s="19"/>
      <c r="BO38" s="14" t="s">
        <v>186</v>
      </c>
      <c r="BP38" s="14">
        <v>12</v>
      </c>
      <c r="BQ38" s="15">
        <v>0.4</v>
      </c>
      <c r="BR38" s="14"/>
      <c r="BS38" s="14" t="s">
        <v>186</v>
      </c>
      <c r="BT38" s="14">
        <v>18</v>
      </c>
      <c r="BU38" s="15">
        <v>0.4</v>
      </c>
      <c r="BV38" s="14"/>
      <c r="BW38" s="14" t="s">
        <v>186</v>
      </c>
      <c r="BX38" s="14">
        <v>14</v>
      </c>
      <c r="BY38" s="15">
        <v>0.4</v>
      </c>
      <c r="BZ38" s="14"/>
      <c r="CA38" s="14" t="s">
        <v>186</v>
      </c>
      <c r="CB38" s="14">
        <v>16</v>
      </c>
      <c r="CC38" s="15">
        <v>0.4</v>
      </c>
      <c r="CD38" s="14"/>
      <c r="CE38" s="14" t="s">
        <v>186</v>
      </c>
      <c r="CF38" s="14">
        <v>22</v>
      </c>
      <c r="CG38" s="15">
        <v>0.4</v>
      </c>
      <c r="CH38" s="14"/>
      <c r="CI38" s="14" t="s">
        <v>186</v>
      </c>
      <c r="CJ38" s="14">
        <v>24</v>
      </c>
      <c r="CK38" s="15">
        <v>0.4</v>
      </c>
      <c r="CL38" s="14"/>
      <c r="CN38" s="4">
        <f>CJ38+CF38+CB38+BX38+BT38+BP38+AN38+AJ38+AF38+AB38+X38+T38</f>
        <v>224</v>
      </c>
    </row>
    <row r="39" spans="1:92" ht="127.5">
      <c r="A39" s="75"/>
      <c r="B39" s="75"/>
      <c r="C39" s="65"/>
      <c r="D39" s="65"/>
      <c r="E39" s="67"/>
      <c r="F39" s="65"/>
      <c r="G39" s="65"/>
      <c r="H39" s="8" t="s">
        <v>187</v>
      </c>
      <c r="I39" s="9"/>
      <c r="J39" s="9" t="s">
        <v>111</v>
      </c>
      <c r="K39" s="9" t="s">
        <v>188</v>
      </c>
      <c r="L39" s="9" t="s">
        <v>189</v>
      </c>
      <c r="M39" s="41" t="s">
        <v>190</v>
      </c>
      <c r="N39" s="28" t="s">
        <v>178</v>
      </c>
      <c r="O39" s="27" t="s">
        <v>185</v>
      </c>
      <c r="P39" s="10" t="s">
        <v>57</v>
      </c>
      <c r="Q39" s="13" t="s">
        <v>58</v>
      </c>
      <c r="R39" s="9" t="s">
        <v>59</v>
      </c>
      <c r="S39" s="14" t="s">
        <v>191</v>
      </c>
      <c r="T39" s="14">
        <v>18</v>
      </c>
      <c r="U39" s="15">
        <v>0.4</v>
      </c>
      <c r="V39" s="14"/>
      <c r="W39" s="14" t="s">
        <v>191</v>
      </c>
      <c r="X39" s="14">
        <v>16</v>
      </c>
      <c r="Y39" s="15">
        <v>0.4</v>
      </c>
      <c r="Z39" s="14"/>
      <c r="AA39" s="14" t="s">
        <v>191</v>
      </c>
      <c r="AB39" s="14">
        <v>22</v>
      </c>
      <c r="AC39" s="15">
        <v>0.4</v>
      </c>
      <c r="AD39" s="14"/>
      <c r="AE39" s="14" t="s">
        <v>191</v>
      </c>
      <c r="AF39" s="14">
        <v>20</v>
      </c>
      <c r="AG39" s="15">
        <v>0.4</v>
      </c>
      <c r="AH39" s="14"/>
      <c r="AI39" s="14" t="s">
        <v>191</v>
      </c>
      <c r="AJ39" s="14">
        <v>22</v>
      </c>
      <c r="AK39" s="15">
        <v>0.4</v>
      </c>
      <c r="AL39" s="14"/>
      <c r="AM39" s="14" t="s">
        <v>191</v>
      </c>
      <c r="AN39" s="14">
        <v>20</v>
      </c>
      <c r="AO39" s="15">
        <v>0.4</v>
      </c>
      <c r="AP39" s="14"/>
      <c r="AQ39" s="17"/>
      <c r="AR39" s="17"/>
      <c r="AS39" s="18"/>
      <c r="AT39" s="19"/>
      <c r="AU39" s="17"/>
      <c r="AV39" s="17"/>
      <c r="AW39" s="18"/>
      <c r="AX39" s="19"/>
      <c r="AY39" s="17"/>
      <c r="AZ39" s="17"/>
      <c r="BA39" s="18"/>
      <c r="BB39" s="19"/>
      <c r="BC39" s="17"/>
      <c r="BD39" s="17"/>
      <c r="BE39" s="18"/>
      <c r="BF39" s="19"/>
      <c r="BG39" s="17"/>
      <c r="BH39" s="17"/>
      <c r="BI39" s="18"/>
      <c r="BJ39" s="19"/>
      <c r="BK39" s="17"/>
      <c r="BL39" s="17"/>
      <c r="BM39" s="18"/>
      <c r="BN39" s="19"/>
      <c r="BO39" s="14" t="s">
        <v>191</v>
      </c>
      <c r="BP39" s="14">
        <v>12</v>
      </c>
      <c r="BQ39" s="15">
        <v>0.4</v>
      </c>
      <c r="BR39" s="14"/>
      <c r="BS39" s="14" t="s">
        <v>191</v>
      </c>
      <c r="BT39" s="14">
        <v>18</v>
      </c>
      <c r="BU39" s="15">
        <v>0.4</v>
      </c>
      <c r="BV39" s="14"/>
      <c r="BW39" s="14" t="s">
        <v>191</v>
      </c>
      <c r="BX39" s="14">
        <v>14</v>
      </c>
      <c r="BY39" s="15">
        <v>0.4</v>
      </c>
      <c r="BZ39" s="14"/>
      <c r="CA39" s="14" t="s">
        <v>191</v>
      </c>
      <c r="CB39" s="14">
        <v>16</v>
      </c>
      <c r="CC39" s="15">
        <v>0.4</v>
      </c>
      <c r="CD39" s="14"/>
      <c r="CE39" s="14" t="s">
        <v>191</v>
      </c>
      <c r="CF39" s="14">
        <v>22</v>
      </c>
      <c r="CG39" s="15">
        <v>0.4</v>
      </c>
      <c r="CH39" s="14"/>
      <c r="CI39" s="14" t="s">
        <v>191</v>
      </c>
      <c r="CJ39" s="14">
        <v>24</v>
      </c>
      <c r="CK39" s="15">
        <v>0.4</v>
      </c>
      <c r="CL39" s="14"/>
      <c r="CN39" s="4">
        <f>CJ39+CF39+CB39+BX39+BT39+BP39+AN39+AJ39+AF39+AB39+X39+T39</f>
        <v>224</v>
      </c>
    </row>
    <row r="40" spans="1:92" ht="158.25" customHeight="1">
      <c r="A40" s="75"/>
      <c r="B40" s="75"/>
      <c r="C40" s="65"/>
      <c r="D40" s="65"/>
      <c r="E40" s="67"/>
      <c r="F40" s="65"/>
      <c r="G40" s="65"/>
      <c r="H40" s="8" t="s">
        <v>192</v>
      </c>
      <c r="I40" s="42" t="s">
        <v>193</v>
      </c>
      <c r="J40" s="9" t="s">
        <v>194</v>
      </c>
      <c r="K40" s="9" t="s">
        <v>195</v>
      </c>
      <c r="L40" s="9" t="s">
        <v>196</v>
      </c>
      <c r="M40" s="9" t="s">
        <v>197</v>
      </c>
      <c r="N40" s="28" t="s">
        <v>178</v>
      </c>
      <c r="O40" s="27" t="s">
        <v>198</v>
      </c>
      <c r="P40" s="10" t="s">
        <v>57</v>
      </c>
      <c r="Q40" s="13" t="s">
        <v>105</v>
      </c>
      <c r="R40" s="9" t="s">
        <v>59</v>
      </c>
      <c r="S40" s="14" t="s">
        <v>199</v>
      </c>
      <c r="T40" s="14">
        <v>11</v>
      </c>
      <c r="U40" s="15">
        <v>0</v>
      </c>
      <c r="V40" s="14"/>
      <c r="W40" s="14" t="s">
        <v>199</v>
      </c>
      <c r="X40" s="14">
        <v>11</v>
      </c>
      <c r="Y40" s="15">
        <v>0</v>
      </c>
      <c r="Z40" s="14"/>
      <c r="AA40" s="14" t="s">
        <v>199</v>
      </c>
      <c r="AB40" s="14">
        <v>11</v>
      </c>
      <c r="AC40" s="15">
        <v>0</v>
      </c>
      <c r="AD40" s="14"/>
      <c r="AE40" s="14" t="s">
        <v>199</v>
      </c>
      <c r="AF40" s="14">
        <v>11</v>
      </c>
      <c r="AG40" s="15">
        <v>0</v>
      </c>
      <c r="AH40" s="14"/>
      <c r="AI40" s="14" t="s">
        <v>199</v>
      </c>
      <c r="AJ40" s="14">
        <v>11</v>
      </c>
      <c r="AK40" s="15">
        <v>0</v>
      </c>
      <c r="AL40" s="14"/>
      <c r="AM40" s="14" t="s">
        <v>199</v>
      </c>
      <c r="AN40" s="14">
        <v>11</v>
      </c>
      <c r="AO40" s="15">
        <v>0</v>
      </c>
      <c r="AP40" s="14"/>
      <c r="AQ40" s="17"/>
      <c r="AR40" s="17"/>
      <c r="AS40" s="18"/>
      <c r="AT40" s="19"/>
      <c r="AU40" s="17"/>
      <c r="AV40" s="17"/>
      <c r="AW40" s="18"/>
      <c r="AX40" s="19"/>
      <c r="AY40" s="17"/>
      <c r="AZ40" s="17"/>
      <c r="BA40" s="18"/>
      <c r="BB40" s="19"/>
      <c r="BC40" s="17"/>
      <c r="BD40" s="17"/>
      <c r="BE40" s="18"/>
      <c r="BF40" s="19"/>
      <c r="BG40" s="17"/>
      <c r="BH40" s="17"/>
      <c r="BI40" s="18"/>
      <c r="BJ40" s="19"/>
      <c r="BK40" s="17"/>
      <c r="BL40" s="17"/>
      <c r="BM40" s="18"/>
      <c r="BN40" s="19"/>
      <c r="BO40" s="14" t="s">
        <v>199</v>
      </c>
      <c r="BP40" s="14">
        <v>11</v>
      </c>
      <c r="BQ40" s="15">
        <v>0</v>
      </c>
      <c r="BR40" s="14"/>
      <c r="BS40" s="14" t="s">
        <v>199</v>
      </c>
      <c r="BT40" s="14">
        <v>11</v>
      </c>
      <c r="BU40" s="15">
        <v>0</v>
      </c>
      <c r="BV40" s="14"/>
      <c r="BW40" s="14" t="s">
        <v>199</v>
      </c>
      <c r="BX40" s="14">
        <v>11</v>
      </c>
      <c r="BY40" s="15">
        <v>0</v>
      </c>
      <c r="BZ40" s="14"/>
      <c r="CA40" s="14" t="s">
        <v>199</v>
      </c>
      <c r="CB40" s="14">
        <v>11</v>
      </c>
      <c r="CC40" s="15">
        <v>0</v>
      </c>
      <c r="CD40" s="14"/>
      <c r="CE40" s="14" t="s">
        <v>199</v>
      </c>
      <c r="CF40" s="14">
        <v>11</v>
      </c>
      <c r="CG40" s="15">
        <v>0</v>
      </c>
      <c r="CH40" s="14"/>
      <c r="CI40" s="14" t="s">
        <v>199</v>
      </c>
      <c r="CJ40" s="14">
        <v>11</v>
      </c>
      <c r="CK40" s="15">
        <v>0</v>
      </c>
      <c r="CL40" s="14"/>
    </row>
    <row r="41" spans="1:92" ht="63.75">
      <c r="A41" s="75"/>
      <c r="B41" s="75"/>
      <c r="C41" s="65"/>
      <c r="D41" s="65"/>
      <c r="E41" s="67"/>
      <c r="F41" s="65"/>
      <c r="G41" s="65"/>
      <c r="H41" s="8" t="s">
        <v>200</v>
      </c>
      <c r="I41" s="9"/>
      <c r="J41" s="9" t="s">
        <v>111</v>
      </c>
      <c r="K41" s="9" t="s">
        <v>201</v>
      </c>
      <c r="L41" s="9" t="s">
        <v>202</v>
      </c>
      <c r="M41" s="9" t="s">
        <v>203</v>
      </c>
      <c r="N41" s="28" t="s">
        <v>178</v>
      </c>
      <c r="O41" s="27" t="s">
        <v>204</v>
      </c>
      <c r="P41" s="10" t="s">
        <v>57</v>
      </c>
      <c r="Q41" s="13" t="s">
        <v>58</v>
      </c>
      <c r="R41" s="9" t="s">
        <v>59</v>
      </c>
      <c r="S41" s="14" t="s">
        <v>205</v>
      </c>
      <c r="T41" s="14">
        <v>31</v>
      </c>
      <c r="U41" s="15">
        <v>1</v>
      </c>
      <c r="V41" s="14"/>
      <c r="W41" s="14" t="s">
        <v>205</v>
      </c>
      <c r="X41" s="14">
        <v>22</v>
      </c>
      <c r="Y41" s="15">
        <v>1</v>
      </c>
      <c r="Z41" s="14"/>
      <c r="AA41" s="14" t="s">
        <v>205</v>
      </c>
      <c r="AB41" s="14">
        <v>40</v>
      </c>
      <c r="AC41" s="15">
        <v>1</v>
      </c>
      <c r="AD41" s="14"/>
      <c r="AE41" s="14" t="s">
        <v>205</v>
      </c>
      <c r="AF41" s="14">
        <v>36</v>
      </c>
      <c r="AG41" s="15">
        <v>1</v>
      </c>
      <c r="AH41" s="14"/>
      <c r="AI41" s="14" t="s">
        <v>205</v>
      </c>
      <c r="AJ41" s="14">
        <v>30</v>
      </c>
      <c r="AK41" s="15">
        <v>1</v>
      </c>
      <c r="AL41" s="14"/>
      <c r="AM41" s="14" t="s">
        <v>205</v>
      </c>
      <c r="AN41" s="14">
        <v>19</v>
      </c>
      <c r="AO41" s="15">
        <v>1</v>
      </c>
      <c r="AP41" s="14"/>
      <c r="AQ41" s="17"/>
      <c r="AR41" s="17"/>
      <c r="AS41" s="18"/>
      <c r="AT41" s="17"/>
      <c r="AU41" s="17"/>
      <c r="AV41" s="17"/>
      <c r="AW41" s="18"/>
      <c r="AX41" s="17"/>
      <c r="AY41" s="17"/>
      <c r="AZ41" s="17"/>
      <c r="BA41" s="18"/>
      <c r="BB41" s="17"/>
      <c r="BC41" s="17"/>
      <c r="BD41" s="17"/>
      <c r="BE41" s="18"/>
      <c r="BF41" s="17"/>
      <c r="BG41" s="17"/>
      <c r="BH41" s="17"/>
      <c r="BI41" s="18"/>
      <c r="BJ41" s="17"/>
      <c r="BK41" s="17"/>
      <c r="BL41" s="17"/>
      <c r="BM41" s="18"/>
      <c r="BN41" s="17"/>
      <c r="BO41" s="14" t="s">
        <v>205</v>
      </c>
      <c r="BP41" s="14">
        <v>37</v>
      </c>
      <c r="BQ41" s="15">
        <v>1</v>
      </c>
      <c r="BR41" s="14"/>
      <c r="BS41" s="14" t="s">
        <v>205</v>
      </c>
      <c r="BT41" s="14">
        <v>29</v>
      </c>
      <c r="BU41" s="15">
        <v>1</v>
      </c>
      <c r="BV41" s="14"/>
      <c r="BW41" s="14" t="s">
        <v>205</v>
      </c>
      <c r="BX41" s="14">
        <v>36</v>
      </c>
      <c r="BY41" s="15">
        <v>1</v>
      </c>
      <c r="BZ41" s="14"/>
      <c r="CA41" s="14" t="s">
        <v>205</v>
      </c>
      <c r="CB41" s="14">
        <v>33</v>
      </c>
      <c r="CC41" s="15">
        <v>1</v>
      </c>
      <c r="CD41" s="14"/>
      <c r="CE41" s="14" t="s">
        <v>205</v>
      </c>
      <c r="CF41" s="14">
        <v>23</v>
      </c>
      <c r="CG41" s="15">
        <v>1</v>
      </c>
      <c r="CH41" s="14"/>
      <c r="CI41" s="14" t="s">
        <v>205</v>
      </c>
      <c r="CJ41" s="14">
        <v>19</v>
      </c>
      <c r="CK41" s="15">
        <v>1</v>
      </c>
      <c r="CL41" s="14"/>
    </row>
    <row r="42" spans="1:92" ht="76.5">
      <c r="A42" s="75"/>
      <c r="B42" s="75"/>
      <c r="C42" s="65"/>
      <c r="D42" s="65"/>
      <c r="E42" s="67"/>
      <c r="F42" s="65"/>
      <c r="G42" s="65"/>
      <c r="H42" s="8" t="s">
        <v>206</v>
      </c>
      <c r="I42" s="9"/>
      <c r="J42" s="9" t="s">
        <v>111</v>
      </c>
      <c r="K42" s="9" t="s">
        <v>207</v>
      </c>
      <c r="L42" s="9" t="s">
        <v>208</v>
      </c>
      <c r="M42" s="9" t="s">
        <v>209</v>
      </c>
      <c r="N42" s="28" t="s">
        <v>178</v>
      </c>
      <c r="O42" s="27" t="s">
        <v>210</v>
      </c>
      <c r="P42" s="10" t="s">
        <v>57</v>
      </c>
      <c r="Q42" s="13" t="s">
        <v>58</v>
      </c>
      <c r="R42" s="9" t="s">
        <v>59</v>
      </c>
      <c r="S42" s="14" t="s">
        <v>211</v>
      </c>
      <c r="T42" s="14"/>
      <c r="U42" s="15">
        <v>0.8</v>
      </c>
      <c r="V42" s="14"/>
      <c r="W42" s="14" t="s">
        <v>211</v>
      </c>
      <c r="X42" s="14"/>
      <c r="Y42" s="15">
        <v>0.8</v>
      </c>
      <c r="Z42" s="14"/>
      <c r="AA42" s="14" t="s">
        <v>211</v>
      </c>
      <c r="AB42" s="14"/>
      <c r="AC42" s="15">
        <v>0.8</v>
      </c>
      <c r="AD42" s="14"/>
      <c r="AE42" s="14" t="s">
        <v>211</v>
      </c>
      <c r="AF42" s="14"/>
      <c r="AG42" s="15">
        <v>0.8</v>
      </c>
      <c r="AH42" s="14"/>
      <c r="AI42" s="14" t="s">
        <v>211</v>
      </c>
      <c r="AJ42" s="14"/>
      <c r="AK42" s="15">
        <v>0.8</v>
      </c>
      <c r="AL42" s="14"/>
      <c r="AM42" s="14" t="s">
        <v>211</v>
      </c>
      <c r="AN42" s="14"/>
      <c r="AO42" s="15">
        <v>0.8</v>
      </c>
      <c r="AP42" s="14"/>
      <c r="AQ42" s="17"/>
      <c r="AR42" s="17"/>
      <c r="AS42" s="18"/>
      <c r="AT42" s="19"/>
      <c r="AU42" s="17"/>
      <c r="AV42" s="17"/>
      <c r="AW42" s="18"/>
      <c r="AX42" s="19"/>
      <c r="AY42" s="17"/>
      <c r="AZ42" s="17"/>
      <c r="BA42" s="18"/>
      <c r="BB42" s="19"/>
      <c r="BC42" s="17"/>
      <c r="BD42" s="17"/>
      <c r="BE42" s="18"/>
      <c r="BF42" s="19"/>
      <c r="BG42" s="17"/>
      <c r="BH42" s="17"/>
      <c r="BI42" s="18"/>
      <c r="BJ42" s="19"/>
      <c r="BK42" s="17"/>
      <c r="BL42" s="17"/>
      <c r="BM42" s="18"/>
      <c r="BN42" s="19"/>
      <c r="BO42" s="14" t="s">
        <v>211</v>
      </c>
      <c r="BP42" s="14"/>
      <c r="BQ42" s="15">
        <v>0.8</v>
      </c>
      <c r="BR42" s="14"/>
      <c r="BS42" s="14" t="s">
        <v>211</v>
      </c>
      <c r="BT42" s="14"/>
      <c r="BU42" s="15">
        <v>0.8</v>
      </c>
      <c r="BV42" s="14"/>
      <c r="BW42" s="14" t="s">
        <v>211</v>
      </c>
      <c r="BX42" s="14"/>
      <c r="BY42" s="15">
        <v>0.8</v>
      </c>
      <c r="BZ42" s="14"/>
      <c r="CA42" s="14" t="s">
        <v>211</v>
      </c>
      <c r="CB42" s="14"/>
      <c r="CC42" s="15">
        <v>0.8</v>
      </c>
      <c r="CD42" s="14"/>
      <c r="CE42" s="14" t="s">
        <v>211</v>
      </c>
      <c r="CF42" s="14"/>
      <c r="CG42" s="15">
        <v>0.8</v>
      </c>
      <c r="CH42" s="14"/>
      <c r="CI42" s="14" t="s">
        <v>211</v>
      </c>
      <c r="CJ42" s="14"/>
      <c r="CK42" s="15">
        <v>0.8</v>
      </c>
      <c r="CL42" s="14"/>
    </row>
    <row r="43" spans="1:92" ht="102">
      <c r="A43" s="75"/>
      <c r="B43" s="75"/>
      <c r="C43" s="65"/>
      <c r="D43" s="65"/>
      <c r="E43" s="67"/>
      <c r="F43" s="65"/>
      <c r="G43" s="65"/>
      <c r="H43" s="8" t="s">
        <v>212</v>
      </c>
      <c r="I43" s="9" t="s">
        <v>213</v>
      </c>
      <c r="J43" s="9" t="s">
        <v>111</v>
      </c>
      <c r="K43" s="9" t="s">
        <v>214</v>
      </c>
      <c r="L43" s="9" t="s">
        <v>215</v>
      </c>
      <c r="M43" s="9" t="s">
        <v>216</v>
      </c>
      <c r="N43" s="28" t="s">
        <v>178</v>
      </c>
      <c r="O43" s="27" t="s">
        <v>198</v>
      </c>
      <c r="P43" s="10" t="s">
        <v>57</v>
      </c>
      <c r="Q43" s="13" t="s">
        <v>105</v>
      </c>
      <c r="R43" s="9" t="s">
        <v>59</v>
      </c>
      <c r="S43" s="14" t="s">
        <v>217</v>
      </c>
      <c r="T43" s="43" t="s">
        <v>218</v>
      </c>
      <c r="U43" s="15"/>
      <c r="V43" s="30"/>
      <c r="W43" s="14" t="s">
        <v>219</v>
      </c>
      <c r="X43" s="43" t="s">
        <v>220</v>
      </c>
      <c r="Y43" s="15"/>
      <c r="Z43" s="30"/>
      <c r="AA43" s="14" t="s">
        <v>221</v>
      </c>
      <c r="AB43" s="43" t="s">
        <v>222</v>
      </c>
      <c r="AC43" s="15"/>
      <c r="AD43" s="30"/>
      <c r="AE43" s="14" t="s">
        <v>223</v>
      </c>
      <c r="AF43" s="43" t="s">
        <v>224</v>
      </c>
      <c r="AG43" s="15"/>
      <c r="AH43" s="30"/>
      <c r="AI43" s="14" t="s">
        <v>225</v>
      </c>
      <c r="AJ43" s="43" t="s">
        <v>226</v>
      </c>
      <c r="AK43" s="15"/>
      <c r="AL43" s="30"/>
      <c r="AM43" s="14" t="s">
        <v>227</v>
      </c>
      <c r="AN43" s="43" t="s">
        <v>228</v>
      </c>
      <c r="AO43" s="15"/>
      <c r="AP43" s="30"/>
      <c r="AQ43" s="17"/>
      <c r="AR43" s="17"/>
      <c r="AS43" s="18"/>
      <c r="AT43" s="19"/>
      <c r="AU43" s="17"/>
      <c r="AV43" s="17"/>
      <c r="AW43" s="18"/>
      <c r="AX43" s="19"/>
      <c r="AY43" s="17"/>
      <c r="AZ43" s="17"/>
      <c r="BA43" s="18"/>
      <c r="BB43" s="19"/>
      <c r="BC43" s="17"/>
      <c r="BD43" s="17"/>
      <c r="BE43" s="18"/>
      <c r="BF43" s="19"/>
      <c r="BG43" s="17"/>
      <c r="BH43" s="17"/>
      <c r="BI43" s="18"/>
      <c r="BJ43" s="19"/>
      <c r="BK43" s="17"/>
      <c r="BL43" s="17"/>
      <c r="BM43" s="18"/>
      <c r="BN43" s="19"/>
      <c r="BO43" s="14" t="s">
        <v>229</v>
      </c>
      <c r="BP43" s="43" t="s">
        <v>230</v>
      </c>
      <c r="BQ43" s="15"/>
      <c r="BR43" s="30"/>
      <c r="BS43" s="14" t="s">
        <v>231</v>
      </c>
      <c r="BT43" s="43" t="s">
        <v>232</v>
      </c>
      <c r="BU43" s="15"/>
      <c r="BV43" s="30"/>
      <c r="BW43" s="14" t="s">
        <v>233</v>
      </c>
      <c r="BX43" s="43" t="s">
        <v>234</v>
      </c>
      <c r="BY43" s="15"/>
      <c r="BZ43" s="30"/>
      <c r="CA43" s="14" t="s">
        <v>235</v>
      </c>
      <c r="CB43" s="43" t="s">
        <v>236</v>
      </c>
      <c r="CC43" s="15"/>
      <c r="CD43" s="30"/>
      <c r="CE43" s="14" t="s">
        <v>237</v>
      </c>
      <c r="CF43" s="43" t="s">
        <v>224</v>
      </c>
      <c r="CG43" s="15"/>
      <c r="CH43" s="30"/>
      <c r="CI43" s="14" t="s">
        <v>238</v>
      </c>
      <c r="CJ43" s="43" t="s">
        <v>239</v>
      </c>
      <c r="CK43" s="15"/>
      <c r="CL43" s="30"/>
    </row>
    <row r="44" spans="1:92" ht="75.75" customHeight="1">
      <c r="A44" s="75" t="s">
        <v>240</v>
      </c>
      <c r="B44" s="75"/>
      <c r="C44" s="9" t="s">
        <v>241</v>
      </c>
      <c r="D44" s="9" t="s">
        <v>46</v>
      </c>
      <c r="E44" s="11" t="s">
        <v>47</v>
      </c>
      <c r="F44" s="9" t="s">
        <v>242</v>
      </c>
      <c r="G44" s="9" t="s">
        <v>243</v>
      </c>
      <c r="H44" s="39" t="s">
        <v>244</v>
      </c>
      <c r="I44" s="9" t="s">
        <v>245</v>
      </c>
      <c r="J44" s="9" t="s">
        <v>100</v>
      </c>
      <c r="K44" s="9" t="s">
        <v>246</v>
      </c>
      <c r="L44" s="9" t="s">
        <v>247</v>
      </c>
      <c r="M44" s="9" t="s">
        <v>248</v>
      </c>
      <c r="N44" s="28" t="s">
        <v>178</v>
      </c>
      <c r="O44" s="27" t="s">
        <v>249</v>
      </c>
      <c r="P44" s="10" t="s">
        <v>57</v>
      </c>
      <c r="Q44" s="13" t="s">
        <v>105</v>
      </c>
      <c r="R44" s="9" t="s">
        <v>59</v>
      </c>
      <c r="S44" s="44">
        <v>23925081</v>
      </c>
      <c r="T44" s="45" t="s">
        <v>250</v>
      </c>
      <c r="U44" s="15"/>
      <c r="V44" s="14"/>
      <c r="W44" s="44">
        <v>23963126</v>
      </c>
      <c r="X44" s="45" t="s">
        <v>251</v>
      </c>
      <c r="Y44" s="15"/>
      <c r="Z44" s="14"/>
      <c r="AA44" s="44">
        <v>24833269</v>
      </c>
      <c r="AB44" s="45" t="s">
        <v>252</v>
      </c>
      <c r="AC44" s="15"/>
      <c r="AD44" s="14"/>
      <c r="AE44" s="46">
        <v>29893205</v>
      </c>
      <c r="AF44" s="45" t="s">
        <v>253</v>
      </c>
      <c r="AG44" s="15"/>
      <c r="AH44" s="14"/>
      <c r="AI44" s="46">
        <v>37542699</v>
      </c>
      <c r="AJ44" s="45" t="s">
        <v>254</v>
      </c>
      <c r="AK44" s="15"/>
      <c r="AL44" s="14"/>
      <c r="AM44" s="47">
        <v>12876538</v>
      </c>
      <c r="AN44" s="45" t="s">
        <v>255</v>
      </c>
      <c r="AO44" s="15"/>
      <c r="AP44" s="14"/>
      <c r="AQ44" s="48"/>
      <c r="AR44" s="17"/>
      <c r="AS44" s="18"/>
      <c r="AT44" s="19"/>
      <c r="AU44" s="48"/>
      <c r="AV44" s="17"/>
      <c r="AW44" s="18"/>
      <c r="AX44" s="19"/>
      <c r="AY44" s="48"/>
      <c r="AZ44" s="17"/>
      <c r="BA44" s="18"/>
      <c r="BB44" s="19"/>
      <c r="BC44" s="48"/>
      <c r="BD44" s="17"/>
      <c r="BE44" s="18"/>
      <c r="BF44" s="19"/>
      <c r="BG44" s="48"/>
      <c r="BH44" s="17"/>
      <c r="BI44" s="18"/>
      <c r="BJ44" s="19"/>
      <c r="BK44" s="48"/>
      <c r="BL44" s="17"/>
      <c r="BM44" s="18"/>
      <c r="BN44" s="19"/>
      <c r="BO44" s="47">
        <v>28273788</v>
      </c>
      <c r="BP44" s="45" t="s">
        <v>256</v>
      </c>
      <c r="BQ44" s="15"/>
      <c r="BR44" s="14"/>
      <c r="BS44" s="47">
        <v>11257026</v>
      </c>
      <c r="BT44" s="45" t="s">
        <v>257</v>
      </c>
      <c r="BU44" s="15"/>
      <c r="BV44" s="14"/>
      <c r="BW44" s="47">
        <v>14612567</v>
      </c>
      <c r="BX44" s="45" t="s">
        <v>258</v>
      </c>
      <c r="BY44" s="15"/>
      <c r="BZ44" s="14"/>
      <c r="CA44" s="47">
        <v>15103409</v>
      </c>
      <c r="CB44" s="45" t="s">
        <v>259</v>
      </c>
      <c r="CC44" s="15"/>
      <c r="CD44" s="14"/>
      <c r="CE44" s="47">
        <v>14848542</v>
      </c>
      <c r="CF44" s="45" t="s">
        <v>258</v>
      </c>
      <c r="CG44" s="15"/>
      <c r="CH44" s="14"/>
      <c r="CI44" s="47">
        <v>10620964</v>
      </c>
      <c r="CJ44" s="45" t="s">
        <v>260</v>
      </c>
      <c r="CK44" s="15"/>
      <c r="CL44" s="14"/>
    </row>
    <row r="45" spans="1:92" s="4" customFormat="1" ht="12.75" customHeight="1">
      <c r="A45" s="76" t="s">
        <v>261</v>
      </c>
      <c r="B45" s="76"/>
      <c r="C45" s="77" t="s">
        <v>262</v>
      </c>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row>
    <row r="46" spans="1:92" s="4" customFormat="1" ht="12.75" customHeight="1">
      <c r="A46" s="76" t="s">
        <v>263</v>
      </c>
      <c r="B46" s="76"/>
      <c r="C46" s="77" t="s">
        <v>264</v>
      </c>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row>
    <row r="47" spans="1:92" ht="12.75" customHeight="1">
      <c r="A47" s="78" t="s">
        <v>8</v>
      </c>
      <c r="B47" s="78"/>
      <c r="C47" s="61" t="s">
        <v>9</v>
      </c>
      <c r="D47" s="61" t="s">
        <v>10</v>
      </c>
      <c r="E47" s="61" t="s">
        <v>11</v>
      </c>
      <c r="F47" s="61" t="s">
        <v>12</v>
      </c>
      <c r="G47" s="61" t="s">
        <v>13</v>
      </c>
      <c r="H47" s="61" t="s">
        <v>14</v>
      </c>
      <c r="I47" s="61" t="s">
        <v>15</v>
      </c>
      <c r="J47" s="61" t="s">
        <v>10</v>
      </c>
      <c r="K47" s="61" t="s">
        <v>11</v>
      </c>
      <c r="L47" s="61" t="s">
        <v>16</v>
      </c>
      <c r="M47" s="79" t="s">
        <v>17</v>
      </c>
      <c r="N47" s="61" t="s">
        <v>12</v>
      </c>
      <c r="O47" s="61" t="s">
        <v>18</v>
      </c>
      <c r="P47" s="61" t="s">
        <v>19</v>
      </c>
      <c r="Q47" s="61" t="s">
        <v>20</v>
      </c>
      <c r="R47" s="61" t="s">
        <v>21</v>
      </c>
      <c r="S47" s="61" t="s">
        <v>22</v>
      </c>
      <c r="T47" s="61"/>
      <c r="U47" s="61"/>
      <c r="V47" s="61"/>
      <c r="W47" s="61" t="s">
        <v>23</v>
      </c>
      <c r="X47" s="61"/>
      <c r="Y47" s="61"/>
      <c r="Z47" s="61"/>
      <c r="AA47" s="61" t="s">
        <v>24</v>
      </c>
      <c r="AB47" s="61"/>
      <c r="AC47" s="61"/>
      <c r="AD47" s="61"/>
      <c r="AE47" s="61" t="s">
        <v>25</v>
      </c>
      <c r="AF47" s="61"/>
      <c r="AG47" s="61"/>
      <c r="AH47" s="61"/>
      <c r="AI47" s="61" t="s">
        <v>26</v>
      </c>
      <c r="AJ47" s="61"/>
      <c r="AK47" s="61"/>
      <c r="AL47" s="61"/>
      <c r="AM47" s="61" t="s">
        <v>27</v>
      </c>
      <c r="AN47" s="61"/>
      <c r="AO47" s="61"/>
      <c r="AP47" s="61"/>
      <c r="AQ47" s="80" t="s">
        <v>28</v>
      </c>
      <c r="AR47" s="80"/>
      <c r="AS47" s="80"/>
      <c r="AT47" s="80"/>
      <c r="AU47" s="80" t="s">
        <v>29</v>
      </c>
      <c r="AV47" s="80"/>
      <c r="AW47" s="80"/>
      <c r="AX47" s="80"/>
      <c r="AY47" s="80" t="s">
        <v>30</v>
      </c>
      <c r="AZ47" s="80"/>
      <c r="BA47" s="80"/>
      <c r="BB47" s="80"/>
      <c r="BC47" s="80" t="s">
        <v>31</v>
      </c>
      <c r="BD47" s="80"/>
      <c r="BE47" s="80"/>
      <c r="BF47" s="80"/>
      <c r="BG47" s="80" t="s">
        <v>32</v>
      </c>
      <c r="BH47" s="80"/>
      <c r="BI47" s="80"/>
      <c r="BJ47" s="80"/>
      <c r="BK47" s="80" t="s">
        <v>33</v>
      </c>
      <c r="BL47" s="80"/>
      <c r="BM47" s="80"/>
      <c r="BN47" s="80"/>
      <c r="BO47" s="61" t="s">
        <v>28</v>
      </c>
      <c r="BP47" s="61"/>
      <c r="BQ47" s="61"/>
      <c r="BR47" s="61"/>
      <c r="BS47" s="61" t="s">
        <v>29</v>
      </c>
      <c r="BT47" s="61"/>
      <c r="BU47" s="61"/>
      <c r="BV47" s="61"/>
      <c r="BW47" s="61" t="s">
        <v>30</v>
      </c>
      <c r="BX47" s="61"/>
      <c r="BY47" s="61"/>
      <c r="BZ47" s="61"/>
      <c r="CA47" s="61" t="s">
        <v>31</v>
      </c>
      <c r="CB47" s="61"/>
      <c r="CC47" s="61"/>
      <c r="CD47" s="61"/>
      <c r="CE47" s="61" t="s">
        <v>32</v>
      </c>
      <c r="CF47" s="61"/>
      <c r="CG47" s="61"/>
      <c r="CH47" s="61"/>
      <c r="CI47" s="61" t="s">
        <v>33</v>
      </c>
      <c r="CJ47" s="61"/>
      <c r="CK47" s="61"/>
      <c r="CL47" s="61"/>
    </row>
    <row r="48" spans="1:92" ht="25.5">
      <c r="A48" s="78"/>
      <c r="B48" s="78"/>
      <c r="C48" s="61"/>
      <c r="D48" s="61"/>
      <c r="E48" s="61"/>
      <c r="F48" s="61"/>
      <c r="G48" s="61"/>
      <c r="H48" s="61"/>
      <c r="I48" s="61"/>
      <c r="J48" s="61"/>
      <c r="K48" s="61"/>
      <c r="L48" s="61"/>
      <c r="M48" s="79"/>
      <c r="N48" s="61"/>
      <c r="O48" s="61"/>
      <c r="P48" s="61"/>
      <c r="Q48" s="61"/>
      <c r="R48" s="61"/>
      <c r="S48" s="1" t="s">
        <v>34</v>
      </c>
      <c r="T48" s="1" t="s">
        <v>35</v>
      </c>
      <c r="U48" s="7" t="s">
        <v>36</v>
      </c>
      <c r="V48" s="1" t="s">
        <v>37</v>
      </c>
      <c r="W48" s="1" t="s">
        <v>34</v>
      </c>
      <c r="X48" s="1" t="s">
        <v>35</v>
      </c>
      <c r="Y48" s="7" t="s">
        <v>38</v>
      </c>
      <c r="Z48" s="1" t="s">
        <v>37</v>
      </c>
      <c r="AA48" s="1" t="s">
        <v>34</v>
      </c>
      <c r="AB48" s="1" t="s">
        <v>35</v>
      </c>
      <c r="AC48" s="7" t="s">
        <v>39</v>
      </c>
      <c r="AD48" s="1" t="s">
        <v>37</v>
      </c>
      <c r="AE48" s="1" t="s">
        <v>34</v>
      </c>
      <c r="AF48" s="1" t="s">
        <v>35</v>
      </c>
      <c r="AG48" s="7" t="s">
        <v>40</v>
      </c>
      <c r="AH48" s="1" t="s">
        <v>37</v>
      </c>
      <c r="AI48" s="1" t="s">
        <v>34</v>
      </c>
      <c r="AJ48" s="1" t="s">
        <v>35</v>
      </c>
      <c r="AK48" s="7" t="s">
        <v>41</v>
      </c>
      <c r="AL48" s="1" t="s">
        <v>37</v>
      </c>
      <c r="AM48" s="1" t="s">
        <v>34</v>
      </c>
      <c r="AN48" s="1" t="s">
        <v>35</v>
      </c>
      <c r="AO48" s="7" t="s">
        <v>42</v>
      </c>
      <c r="AP48" s="49" t="s">
        <v>37</v>
      </c>
      <c r="AQ48" s="49" t="s">
        <v>34</v>
      </c>
      <c r="AR48" s="49" t="s">
        <v>35</v>
      </c>
      <c r="AS48" s="50" t="s">
        <v>43</v>
      </c>
      <c r="AT48" s="49" t="s">
        <v>37</v>
      </c>
      <c r="AU48" s="49" t="s">
        <v>34</v>
      </c>
      <c r="AV48" s="49" t="s">
        <v>35</v>
      </c>
      <c r="AW48" s="50" t="s">
        <v>43</v>
      </c>
      <c r="AX48" s="49" t="s">
        <v>37</v>
      </c>
      <c r="AY48" s="49" t="s">
        <v>34</v>
      </c>
      <c r="AZ48" s="49" t="s">
        <v>35</v>
      </c>
      <c r="BA48" s="50" t="s">
        <v>43</v>
      </c>
      <c r="BB48" s="49" t="s">
        <v>37</v>
      </c>
      <c r="BC48" s="49" t="s">
        <v>34</v>
      </c>
      <c r="BD48" s="49" t="s">
        <v>35</v>
      </c>
      <c r="BE48" s="50" t="s">
        <v>43</v>
      </c>
      <c r="BF48" s="49" t="s">
        <v>37</v>
      </c>
      <c r="BG48" s="49" t="s">
        <v>34</v>
      </c>
      <c r="BH48" s="49" t="s">
        <v>35</v>
      </c>
      <c r="BI48" s="50" t="s">
        <v>43</v>
      </c>
      <c r="BJ48" s="49" t="s">
        <v>37</v>
      </c>
      <c r="BK48" s="49" t="s">
        <v>34</v>
      </c>
      <c r="BL48" s="49" t="s">
        <v>35</v>
      </c>
      <c r="BM48" s="50" t="s">
        <v>43</v>
      </c>
      <c r="BN48" s="49" t="s">
        <v>37</v>
      </c>
      <c r="BO48" s="1" t="s">
        <v>34</v>
      </c>
      <c r="BP48" s="1" t="s">
        <v>35</v>
      </c>
      <c r="BQ48" s="7" t="s">
        <v>42</v>
      </c>
      <c r="BR48" s="7" t="s">
        <v>37</v>
      </c>
      <c r="BS48" s="1" t="s">
        <v>34</v>
      </c>
      <c r="BT48" s="1" t="s">
        <v>35</v>
      </c>
      <c r="BU48" s="7" t="s">
        <v>42</v>
      </c>
      <c r="BV48" s="7" t="s">
        <v>37</v>
      </c>
      <c r="BW48" s="1" t="s">
        <v>34</v>
      </c>
      <c r="BX48" s="1" t="s">
        <v>35</v>
      </c>
      <c r="BY48" s="7" t="s">
        <v>42</v>
      </c>
      <c r="BZ48" s="7" t="s">
        <v>37</v>
      </c>
      <c r="CA48" s="1" t="s">
        <v>34</v>
      </c>
      <c r="CB48" s="1" t="s">
        <v>35</v>
      </c>
      <c r="CC48" s="7" t="s">
        <v>42</v>
      </c>
      <c r="CD48" s="7" t="s">
        <v>37</v>
      </c>
      <c r="CE48" s="1" t="s">
        <v>34</v>
      </c>
      <c r="CF48" s="1" t="s">
        <v>35</v>
      </c>
      <c r="CG48" s="7" t="s">
        <v>42</v>
      </c>
      <c r="CH48" s="7" t="s">
        <v>37</v>
      </c>
      <c r="CI48" s="1" t="s">
        <v>34</v>
      </c>
      <c r="CJ48" s="1" t="s">
        <v>35</v>
      </c>
      <c r="CK48" s="7" t="s">
        <v>42</v>
      </c>
      <c r="CL48" s="7" t="s">
        <v>37</v>
      </c>
    </row>
    <row r="49" spans="1:90" ht="89.25">
      <c r="A49" s="64" t="s">
        <v>265</v>
      </c>
      <c r="B49" s="64"/>
      <c r="C49" s="65" t="s">
        <v>266</v>
      </c>
      <c r="D49" s="65" t="s">
        <v>46</v>
      </c>
      <c r="E49" s="65" t="s">
        <v>47</v>
      </c>
      <c r="F49" s="65" t="s">
        <v>267</v>
      </c>
      <c r="G49" s="65" t="s">
        <v>268</v>
      </c>
      <c r="H49" s="8" t="s">
        <v>269</v>
      </c>
      <c r="I49" s="9"/>
      <c r="J49" s="9" t="s">
        <v>270</v>
      </c>
      <c r="K49" s="9" t="s">
        <v>271</v>
      </c>
      <c r="L49" s="9" t="s">
        <v>272</v>
      </c>
      <c r="M49" s="9" t="s">
        <v>273</v>
      </c>
      <c r="N49" s="10" t="s">
        <v>274</v>
      </c>
      <c r="O49" s="10" t="s">
        <v>88</v>
      </c>
      <c r="P49" s="20" t="s">
        <v>275</v>
      </c>
      <c r="Q49" s="13" t="s">
        <v>58</v>
      </c>
      <c r="R49" s="9" t="s">
        <v>276</v>
      </c>
      <c r="S49" s="14" t="s">
        <v>277</v>
      </c>
      <c r="T49" s="14">
        <v>1</v>
      </c>
      <c r="U49" s="15">
        <v>1</v>
      </c>
      <c r="V49" s="14"/>
      <c r="W49" s="14" t="s">
        <v>277</v>
      </c>
      <c r="X49" s="14">
        <v>1</v>
      </c>
      <c r="Y49" s="15">
        <v>1</v>
      </c>
      <c r="Z49" s="14"/>
      <c r="AA49" s="14" t="s">
        <v>277</v>
      </c>
      <c r="AB49" s="14">
        <v>1</v>
      </c>
      <c r="AC49" s="15">
        <v>1</v>
      </c>
      <c r="AD49" s="14"/>
      <c r="AE49" s="14" t="s">
        <v>278</v>
      </c>
      <c r="AF49" s="14">
        <v>1</v>
      </c>
      <c r="AG49" s="15">
        <v>1</v>
      </c>
      <c r="AH49" s="14"/>
      <c r="AI49" s="14" t="s">
        <v>278</v>
      </c>
      <c r="AJ49" s="14">
        <v>1</v>
      </c>
      <c r="AK49" s="15">
        <v>1</v>
      </c>
      <c r="AL49" s="14"/>
      <c r="AM49" s="14" t="s">
        <v>278</v>
      </c>
      <c r="AN49" s="14">
        <v>1</v>
      </c>
      <c r="AO49" s="15">
        <v>1</v>
      </c>
      <c r="AP49" s="17"/>
      <c r="AQ49" s="17"/>
      <c r="AR49" s="17"/>
      <c r="AS49" s="18"/>
      <c r="AT49" s="19"/>
      <c r="AU49" s="17"/>
      <c r="AV49" s="17"/>
      <c r="AW49" s="18"/>
      <c r="AX49" s="19"/>
      <c r="AY49" s="17"/>
      <c r="AZ49" s="17"/>
      <c r="BA49" s="18"/>
      <c r="BB49" s="19"/>
      <c r="BC49" s="17"/>
      <c r="BD49" s="17"/>
      <c r="BE49" s="18"/>
      <c r="BF49" s="19"/>
      <c r="BG49" s="17"/>
      <c r="BH49" s="17"/>
      <c r="BI49" s="18"/>
      <c r="BJ49" s="19"/>
      <c r="BK49" s="17"/>
      <c r="BL49" s="17"/>
      <c r="BM49" s="18"/>
      <c r="BN49" s="19"/>
      <c r="BO49" s="14" t="s">
        <v>278</v>
      </c>
      <c r="BP49" s="14">
        <v>1</v>
      </c>
      <c r="BQ49" s="15">
        <v>1</v>
      </c>
      <c r="BR49" s="14"/>
      <c r="BS49" s="14" t="s">
        <v>278</v>
      </c>
      <c r="BT49" s="14">
        <v>1</v>
      </c>
      <c r="BU49" s="15">
        <v>1</v>
      </c>
      <c r="BV49" s="14"/>
      <c r="BW49" s="14" t="s">
        <v>278</v>
      </c>
      <c r="BX49" s="14">
        <v>1</v>
      </c>
      <c r="BY49" s="15">
        <v>1</v>
      </c>
      <c r="BZ49" s="14"/>
      <c r="CA49" s="14" t="s">
        <v>278</v>
      </c>
      <c r="CB49" s="14">
        <v>1</v>
      </c>
      <c r="CC49" s="15">
        <v>1</v>
      </c>
      <c r="CD49" s="14"/>
      <c r="CE49" s="14" t="s">
        <v>278</v>
      </c>
      <c r="CF49" s="14">
        <v>1</v>
      </c>
      <c r="CG49" s="15">
        <v>1</v>
      </c>
      <c r="CH49" s="14"/>
      <c r="CI49" s="14" t="s">
        <v>278</v>
      </c>
      <c r="CJ49" s="14">
        <v>1</v>
      </c>
      <c r="CK49" s="15">
        <v>1</v>
      </c>
      <c r="CL49" s="14"/>
    </row>
    <row r="50" spans="1:90" ht="51">
      <c r="A50" s="64"/>
      <c r="B50" s="64"/>
      <c r="C50" s="65"/>
      <c r="D50" s="65"/>
      <c r="E50" s="65"/>
      <c r="F50" s="65"/>
      <c r="G50" s="65"/>
      <c r="H50" s="8" t="s">
        <v>279</v>
      </c>
      <c r="I50" s="9" t="s">
        <v>280</v>
      </c>
      <c r="J50" s="9" t="s">
        <v>281</v>
      </c>
      <c r="K50" s="9" t="s">
        <v>282</v>
      </c>
      <c r="L50" s="9" t="s">
        <v>283</v>
      </c>
      <c r="M50" s="9" t="s">
        <v>284</v>
      </c>
      <c r="N50" s="10" t="s">
        <v>274</v>
      </c>
      <c r="O50" s="10" t="s">
        <v>285</v>
      </c>
      <c r="P50" s="20" t="s">
        <v>275</v>
      </c>
      <c r="Q50" s="13" t="s">
        <v>58</v>
      </c>
      <c r="R50" s="9" t="s">
        <v>286</v>
      </c>
      <c r="S50" s="51" t="s">
        <v>287</v>
      </c>
      <c r="T50" s="51" t="s">
        <v>288</v>
      </c>
      <c r="U50" s="15">
        <v>0</v>
      </c>
      <c r="V50" s="14"/>
      <c r="W50" s="51" t="s">
        <v>287</v>
      </c>
      <c r="X50" s="51" t="s">
        <v>288</v>
      </c>
      <c r="Y50" s="15">
        <v>0</v>
      </c>
      <c r="Z50" s="14"/>
      <c r="AA50" s="51" t="s">
        <v>287</v>
      </c>
      <c r="AB50" s="51" t="s">
        <v>288</v>
      </c>
      <c r="AC50" s="15">
        <v>0</v>
      </c>
      <c r="AD50" s="14"/>
      <c r="AE50" s="51" t="s">
        <v>287</v>
      </c>
      <c r="AF50" s="51" t="s">
        <v>288</v>
      </c>
      <c r="AG50" s="15">
        <v>0</v>
      </c>
      <c r="AH50" s="14"/>
      <c r="AI50" s="51" t="s">
        <v>287</v>
      </c>
      <c r="AJ50" s="51" t="s">
        <v>288</v>
      </c>
      <c r="AK50" s="15">
        <v>0</v>
      </c>
      <c r="AL50" s="14"/>
      <c r="AM50" s="51" t="s">
        <v>287</v>
      </c>
      <c r="AN50" s="51" t="s">
        <v>288</v>
      </c>
      <c r="AO50" s="15">
        <v>0</v>
      </c>
      <c r="AP50" s="17"/>
      <c r="AQ50" s="52"/>
      <c r="AR50" s="52"/>
      <c r="AS50" s="18"/>
      <c r="AT50" s="19"/>
      <c r="AU50" s="52"/>
      <c r="AV50" s="52"/>
      <c r="AW50" s="18"/>
      <c r="AX50" s="19"/>
      <c r="AY50" s="52"/>
      <c r="AZ50" s="52"/>
      <c r="BA50" s="18"/>
      <c r="BB50" s="19"/>
      <c r="BC50" s="52"/>
      <c r="BD50" s="52"/>
      <c r="BE50" s="18"/>
      <c r="BF50" s="19"/>
      <c r="BG50" s="52"/>
      <c r="BH50" s="52"/>
      <c r="BI50" s="18"/>
      <c r="BJ50" s="19"/>
      <c r="BK50" s="52"/>
      <c r="BL50" s="52"/>
      <c r="BM50" s="18"/>
      <c r="BN50" s="19"/>
      <c r="BO50" s="51" t="s">
        <v>287</v>
      </c>
      <c r="BP50" s="51" t="s">
        <v>288</v>
      </c>
      <c r="BQ50" s="15">
        <v>0</v>
      </c>
      <c r="BR50" s="14"/>
      <c r="BS50" s="51" t="s">
        <v>287</v>
      </c>
      <c r="BT50" s="51" t="s">
        <v>288</v>
      </c>
      <c r="BU50" s="15">
        <v>0</v>
      </c>
      <c r="BV50" s="14"/>
      <c r="BW50" s="51" t="s">
        <v>287</v>
      </c>
      <c r="BX50" s="51" t="s">
        <v>288</v>
      </c>
      <c r="BY50" s="15">
        <v>0</v>
      </c>
      <c r="BZ50" s="14"/>
      <c r="CA50" s="51" t="s">
        <v>287</v>
      </c>
      <c r="CB50" s="51" t="s">
        <v>288</v>
      </c>
      <c r="CC50" s="15">
        <v>0</v>
      </c>
      <c r="CD50" s="14"/>
      <c r="CE50" s="51" t="s">
        <v>287</v>
      </c>
      <c r="CF50" s="51" t="s">
        <v>288</v>
      </c>
      <c r="CG50" s="15">
        <v>0</v>
      </c>
      <c r="CH50" s="14"/>
      <c r="CI50" s="51" t="s">
        <v>287</v>
      </c>
      <c r="CJ50" s="51" t="s">
        <v>288</v>
      </c>
      <c r="CK50" s="15">
        <v>0</v>
      </c>
      <c r="CL50" s="14"/>
    </row>
    <row r="51" spans="1:90" ht="63.75">
      <c r="A51" s="64"/>
      <c r="B51" s="64"/>
      <c r="C51" s="65"/>
      <c r="D51" s="65"/>
      <c r="E51" s="65"/>
      <c r="F51" s="65"/>
      <c r="G51" s="65"/>
      <c r="H51" s="8" t="s">
        <v>289</v>
      </c>
      <c r="I51" s="20"/>
      <c r="J51" s="20" t="s">
        <v>290</v>
      </c>
      <c r="K51" s="9" t="s">
        <v>291</v>
      </c>
      <c r="L51" s="20" t="s">
        <v>292</v>
      </c>
      <c r="M51" s="9" t="s">
        <v>293</v>
      </c>
      <c r="N51" s="10" t="s">
        <v>274</v>
      </c>
      <c r="O51" s="27" t="s">
        <v>88</v>
      </c>
      <c r="P51" s="20" t="s">
        <v>275</v>
      </c>
      <c r="Q51" s="13" t="s">
        <v>58</v>
      </c>
      <c r="R51" s="9" t="s">
        <v>286</v>
      </c>
      <c r="S51" s="14" t="s">
        <v>294</v>
      </c>
      <c r="T51" s="14">
        <v>0</v>
      </c>
      <c r="U51" s="15">
        <v>0</v>
      </c>
      <c r="V51" s="14"/>
      <c r="W51" s="14" t="s">
        <v>294</v>
      </c>
      <c r="X51" s="14">
        <v>0</v>
      </c>
      <c r="Y51" s="15">
        <v>0</v>
      </c>
      <c r="Z51" s="14"/>
      <c r="AA51" s="14" t="s">
        <v>294</v>
      </c>
      <c r="AB51" s="14">
        <v>0</v>
      </c>
      <c r="AC51" s="15">
        <v>0</v>
      </c>
      <c r="AD51" s="14"/>
      <c r="AE51" s="14" t="s">
        <v>294</v>
      </c>
      <c r="AF51" s="14">
        <v>0</v>
      </c>
      <c r="AG51" s="15">
        <v>0</v>
      </c>
      <c r="AH51" s="14"/>
      <c r="AI51" s="14" t="s">
        <v>294</v>
      </c>
      <c r="AJ51" s="14">
        <v>0</v>
      </c>
      <c r="AK51" s="15">
        <v>0</v>
      </c>
      <c r="AL51" s="14"/>
      <c r="AM51" s="14" t="s">
        <v>294</v>
      </c>
      <c r="AN51" s="14">
        <v>0</v>
      </c>
      <c r="AO51" s="15">
        <v>0</v>
      </c>
      <c r="AP51" s="17"/>
      <c r="AQ51" s="17"/>
      <c r="AR51" s="17"/>
      <c r="AS51" s="18"/>
      <c r="AT51" s="19"/>
      <c r="AU51" s="17"/>
      <c r="AV51" s="17"/>
      <c r="AW51" s="18"/>
      <c r="AX51" s="19"/>
      <c r="AY51" s="17"/>
      <c r="AZ51" s="17"/>
      <c r="BA51" s="18"/>
      <c r="BB51" s="19"/>
      <c r="BC51" s="17"/>
      <c r="BD51" s="17"/>
      <c r="BE51" s="18"/>
      <c r="BF51" s="19"/>
      <c r="BG51" s="17"/>
      <c r="BH51" s="17"/>
      <c r="BI51" s="18"/>
      <c r="BJ51" s="19"/>
      <c r="BK51" s="17"/>
      <c r="BL51" s="17"/>
      <c r="BM51" s="18"/>
      <c r="BN51" s="19"/>
      <c r="BO51" s="14" t="s">
        <v>294</v>
      </c>
      <c r="BP51" s="14">
        <v>0</v>
      </c>
      <c r="BQ51" s="15">
        <v>0</v>
      </c>
      <c r="BR51" s="14"/>
      <c r="BS51" s="14" t="s">
        <v>294</v>
      </c>
      <c r="BT51" s="14">
        <v>0</v>
      </c>
      <c r="BU51" s="15">
        <v>0</v>
      </c>
      <c r="BV51" s="14"/>
      <c r="BW51" s="14" t="s">
        <v>294</v>
      </c>
      <c r="BX51" s="14">
        <v>0</v>
      </c>
      <c r="BY51" s="15">
        <v>0</v>
      </c>
      <c r="BZ51" s="14"/>
      <c r="CA51" s="14" t="s">
        <v>294</v>
      </c>
      <c r="CB51" s="14">
        <v>0</v>
      </c>
      <c r="CC51" s="15">
        <v>0</v>
      </c>
      <c r="CD51" s="14"/>
      <c r="CE51" s="14" t="s">
        <v>294</v>
      </c>
      <c r="CF51" s="14">
        <v>0</v>
      </c>
      <c r="CG51" s="15">
        <v>0</v>
      </c>
      <c r="CH51" s="14"/>
      <c r="CI51" s="14" t="s">
        <v>294</v>
      </c>
      <c r="CJ51" s="14">
        <v>0</v>
      </c>
      <c r="CK51" s="15">
        <v>0</v>
      </c>
      <c r="CL51" s="14"/>
    </row>
    <row r="52" spans="1:90" ht="51">
      <c r="A52" s="64"/>
      <c r="B52" s="64"/>
      <c r="C52" s="65"/>
      <c r="D52" s="65"/>
      <c r="E52" s="65"/>
      <c r="F52" s="65"/>
      <c r="G52" s="65"/>
      <c r="H52" s="8" t="s">
        <v>295</v>
      </c>
      <c r="I52" s="20"/>
      <c r="J52" s="20" t="s">
        <v>296</v>
      </c>
      <c r="K52" s="9" t="s">
        <v>297</v>
      </c>
      <c r="L52" s="20" t="s">
        <v>298</v>
      </c>
      <c r="M52" s="9" t="s">
        <v>299</v>
      </c>
      <c r="N52" s="10" t="s">
        <v>274</v>
      </c>
      <c r="O52" s="10" t="s">
        <v>300</v>
      </c>
      <c r="P52" s="20" t="s">
        <v>275</v>
      </c>
      <c r="Q52" s="13" t="s">
        <v>58</v>
      </c>
      <c r="R52" s="9" t="s">
        <v>286</v>
      </c>
      <c r="S52" s="14" t="s">
        <v>301</v>
      </c>
      <c r="T52" s="14">
        <v>0</v>
      </c>
      <c r="U52" s="15">
        <v>0</v>
      </c>
      <c r="V52" s="14"/>
      <c r="W52" s="14" t="s">
        <v>301</v>
      </c>
      <c r="X52" s="14">
        <v>0</v>
      </c>
      <c r="Y52" s="15">
        <v>0</v>
      </c>
      <c r="Z52" s="14"/>
      <c r="AA52" s="14" t="s">
        <v>301</v>
      </c>
      <c r="AB52" s="14">
        <v>0</v>
      </c>
      <c r="AC52" s="15">
        <v>0</v>
      </c>
      <c r="AD52" s="14"/>
      <c r="AE52" s="14" t="s">
        <v>301</v>
      </c>
      <c r="AF52" s="14">
        <v>0</v>
      </c>
      <c r="AG52" s="15">
        <v>0</v>
      </c>
      <c r="AH52" s="14"/>
      <c r="AI52" s="14" t="s">
        <v>301</v>
      </c>
      <c r="AJ52" s="14">
        <v>0</v>
      </c>
      <c r="AK52" s="15">
        <v>0</v>
      </c>
      <c r="AL52" s="14"/>
      <c r="AM52" s="14" t="s">
        <v>301</v>
      </c>
      <c r="AN52" s="14">
        <v>0</v>
      </c>
      <c r="AO52" s="15">
        <v>0</v>
      </c>
      <c r="AP52" s="14"/>
      <c r="AQ52" s="17"/>
      <c r="AR52" s="17"/>
      <c r="AS52" s="18"/>
      <c r="AT52" s="19"/>
      <c r="AU52" s="17"/>
      <c r="AV52" s="17"/>
      <c r="AW52" s="18"/>
      <c r="AX52" s="19"/>
      <c r="AY52" s="17"/>
      <c r="AZ52" s="17"/>
      <c r="BA52" s="18"/>
      <c r="BB52" s="19"/>
      <c r="BC52" s="17"/>
      <c r="BD52" s="17"/>
      <c r="BE52" s="18"/>
      <c r="BF52" s="19"/>
      <c r="BG52" s="17"/>
      <c r="BH52" s="17"/>
      <c r="BI52" s="18"/>
      <c r="BJ52" s="19"/>
      <c r="BK52" s="17"/>
      <c r="BL52" s="17"/>
      <c r="BM52" s="18"/>
      <c r="BN52" s="19"/>
      <c r="BO52" s="14" t="s">
        <v>301</v>
      </c>
      <c r="BP52" s="14">
        <v>0</v>
      </c>
      <c r="BQ52" s="15">
        <v>0</v>
      </c>
      <c r="BR52" s="14"/>
      <c r="BS52" s="14" t="s">
        <v>301</v>
      </c>
      <c r="BT52" s="14">
        <v>0</v>
      </c>
      <c r="BU52" s="15">
        <v>0</v>
      </c>
      <c r="BV52" s="14"/>
      <c r="BW52" s="14" t="s">
        <v>301</v>
      </c>
      <c r="BX52" s="14">
        <v>0</v>
      </c>
      <c r="BY52" s="15">
        <v>0</v>
      </c>
      <c r="BZ52" s="14"/>
      <c r="CA52" s="14" t="s">
        <v>301</v>
      </c>
      <c r="CB52" s="14">
        <v>0</v>
      </c>
      <c r="CC52" s="15">
        <v>0</v>
      </c>
      <c r="CD52" s="14"/>
      <c r="CE52" s="14" t="s">
        <v>301</v>
      </c>
      <c r="CF52" s="14">
        <v>0</v>
      </c>
      <c r="CG52" s="15">
        <v>0</v>
      </c>
      <c r="CH52" s="14"/>
      <c r="CI52" s="14" t="s">
        <v>301</v>
      </c>
      <c r="CJ52" s="14">
        <v>0</v>
      </c>
      <c r="CK52" s="15">
        <v>0</v>
      </c>
      <c r="CL52" s="14"/>
    </row>
    <row r="53" spans="1:90" ht="93.75" customHeight="1">
      <c r="A53" s="64"/>
      <c r="B53" s="64"/>
      <c r="C53" s="65"/>
      <c r="D53" s="65"/>
      <c r="E53" s="65"/>
      <c r="F53" s="65"/>
      <c r="G53" s="65"/>
      <c r="H53" s="8" t="s">
        <v>302</v>
      </c>
      <c r="I53" s="20"/>
      <c r="J53" s="20" t="s">
        <v>303</v>
      </c>
      <c r="K53" s="9" t="s">
        <v>304</v>
      </c>
      <c r="L53" s="20" t="s">
        <v>305</v>
      </c>
      <c r="M53" s="9" t="s">
        <v>306</v>
      </c>
      <c r="N53" s="10" t="s">
        <v>274</v>
      </c>
      <c r="O53" s="10" t="s">
        <v>285</v>
      </c>
      <c r="P53" s="20" t="s">
        <v>275</v>
      </c>
      <c r="Q53" s="13" t="s">
        <v>58</v>
      </c>
      <c r="R53" s="9" t="s">
        <v>286</v>
      </c>
      <c r="S53" s="14" t="s">
        <v>307</v>
      </c>
      <c r="T53" s="14">
        <v>0</v>
      </c>
      <c r="U53" s="15">
        <v>0</v>
      </c>
      <c r="V53" s="14"/>
      <c r="W53" s="14" t="s">
        <v>307</v>
      </c>
      <c r="X53" s="14">
        <v>0</v>
      </c>
      <c r="Y53" s="15">
        <v>0</v>
      </c>
      <c r="Z53" s="14"/>
      <c r="AA53" s="14" t="s">
        <v>307</v>
      </c>
      <c r="AB53" s="14">
        <v>0</v>
      </c>
      <c r="AC53" s="15">
        <v>0</v>
      </c>
      <c r="AD53" s="14"/>
      <c r="AE53" s="14" t="s">
        <v>307</v>
      </c>
      <c r="AF53" s="14">
        <v>0</v>
      </c>
      <c r="AG53" s="15">
        <v>0</v>
      </c>
      <c r="AH53" s="14"/>
      <c r="AI53" s="14" t="s">
        <v>307</v>
      </c>
      <c r="AJ53" s="14">
        <v>0</v>
      </c>
      <c r="AK53" s="15">
        <v>0</v>
      </c>
      <c r="AL53" s="14"/>
      <c r="AM53" s="14" t="s">
        <v>307</v>
      </c>
      <c r="AN53" s="14">
        <v>0</v>
      </c>
      <c r="AO53" s="15">
        <v>0</v>
      </c>
      <c r="AP53" s="17"/>
      <c r="AQ53" s="17"/>
      <c r="AR53" s="17"/>
      <c r="AS53" s="18"/>
      <c r="AT53" s="19"/>
      <c r="AU53" s="17"/>
      <c r="AV53" s="17"/>
      <c r="AW53" s="18"/>
      <c r="AX53" s="19"/>
      <c r="AY53" s="17"/>
      <c r="AZ53" s="17"/>
      <c r="BA53" s="18"/>
      <c r="BB53" s="19"/>
      <c r="BC53" s="17"/>
      <c r="BD53" s="17"/>
      <c r="BE53" s="18"/>
      <c r="BF53" s="19"/>
      <c r="BG53" s="17"/>
      <c r="BH53" s="17"/>
      <c r="BI53" s="18"/>
      <c r="BJ53" s="19"/>
      <c r="BK53" s="17"/>
      <c r="BL53" s="17"/>
      <c r="BM53" s="18"/>
      <c r="BN53" s="19"/>
      <c r="BO53" s="14" t="s">
        <v>307</v>
      </c>
      <c r="BP53" s="14">
        <v>0</v>
      </c>
      <c r="BQ53" s="15">
        <v>0</v>
      </c>
      <c r="BR53" s="14"/>
      <c r="BS53" s="14" t="s">
        <v>307</v>
      </c>
      <c r="BT53" s="14">
        <v>0</v>
      </c>
      <c r="BU53" s="15">
        <v>0</v>
      </c>
      <c r="BV53" s="14"/>
      <c r="BW53" s="14" t="s">
        <v>307</v>
      </c>
      <c r="BX53" s="14">
        <v>0</v>
      </c>
      <c r="BY53" s="15">
        <v>0</v>
      </c>
      <c r="BZ53" s="14"/>
      <c r="CA53" s="14" t="s">
        <v>307</v>
      </c>
      <c r="CB53" s="14">
        <v>0</v>
      </c>
      <c r="CC53" s="15">
        <v>0</v>
      </c>
      <c r="CD53" s="14"/>
      <c r="CE53" s="14" t="s">
        <v>307</v>
      </c>
      <c r="CF53" s="14">
        <v>0</v>
      </c>
      <c r="CG53" s="15">
        <v>0</v>
      </c>
      <c r="CH53" s="14"/>
      <c r="CI53" s="14" t="s">
        <v>307</v>
      </c>
      <c r="CJ53" s="14">
        <v>0</v>
      </c>
      <c r="CK53" s="15">
        <v>0</v>
      </c>
      <c r="CL53" s="14"/>
    </row>
    <row r="54" spans="1:90" ht="89.25">
      <c r="A54" s="64"/>
      <c r="B54" s="64"/>
      <c r="C54" s="65"/>
      <c r="D54" s="65"/>
      <c r="E54" s="65"/>
      <c r="F54" s="65"/>
      <c r="G54" s="65"/>
      <c r="H54" s="8" t="s">
        <v>308</v>
      </c>
      <c r="I54" s="20"/>
      <c r="J54" s="20" t="s">
        <v>309</v>
      </c>
      <c r="K54" s="9" t="s">
        <v>310</v>
      </c>
      <c r="L54" s="20" t="s">
        <v>311</v>
      </c>
      <c r="M54" s="9" t="s">
        <v>312</v>
      </c>
      <c r="N54" s="10" t="s">
        <v>274</v>
      </c>
      <c r="O54" s="27" t="s">
        <v>88</v>
      </c>
      <c r="P54" s="20" t="s">
        <v>275</v>
      </c>
      <c r="Q54" s="13" t="s">
        <v>58</v>
      </c>
      <c r="R54" s="9" t="s">
        <v>286</v>
      </c>
      <c r="S54" s="14" t="s">
        <v>313</v>
      </c>
      <c r="T54" s="14">
        <v>1</v>
      </c>
      <c r="U54" s="32">
        <v>8.3299999999999999E-2</v>
      </c>
      <c r="V54" s="14"/>
      <c r="W54" s="14" t="s">
        <v>314</v>
      </c>
      <c r="X54" s="14">
        <v>1</v>
      </c>
      <c r="Y54" s="32">
        <f>U54*2</f>
        <v>0.1666</v>
      </c>
      <c r="Z54" s="14"/>
      <c r="AA54" s="14" t="s">
        <v>314</v>
      </c>
      <c r="AB54" s="14">
        <v>1</v>
      </c>
      <c r="AC54" s="32">
        <f>U54*3</f>
        <v>0.24990000000000001</v>
      </c>
      <c r="AD54" s="14"/>
      <c r="AE54" s="14" t="s">
        <v>314</v>
      </c>
      <c r="AF54" s="14">
        <v>1</v>
      </c>
      <c r="AG54" s="32">
        <f>U54*4</f>
        <v>0.3332</v>
      </c>
      <c r="AH54" s="14"/>
      <c r="AI54" s="14" t="s">
        <v>314</v>
      </c>
      <c r="AJ54" s="14">
        <v>1</v>
      </c>
      <c r="AK54" s="32">
        <v>0.37</v>
      </c>
      <c r="AL54" s="14"/>
      <c r="AM54" s="14" t="s">
        <v>314</v>
      </c>
      <c r="AN54" s="14">
        <v>4</v>
      </c>
      <c r="AO54" s="32">
        <v>0.4</v>
      </c>
      <c r="AP54" s="17"/>
      <c r="AQ54" s="17"/>
      <c r="AR54" s="17"/>
      <c r="AS54" s="53"/>
      <c r="AT54" s="19"/>
      <c r="AU54" s="17"/>
      <c r="AV54" s="17"/>
      <c r="AW54" s="53"/>
      <c r="AX54" s="19"/>
      <c r="AY54" s="17"/>
      <c r="AZ54" s="17"/>
      <c r="BA54" s="53"/>
      <c r="BB54" s="19"/>
      <c r="BC54" s="17"/>
      <c r="BD54" s="17"/>
      <c r="BE54" s="53"/>
      <c r="BF54" s="19"/>
      <c r="BG54" s="17"/>
      <c r="BH54" s="17"/>
      <c r="BI54" s="53"/>
      <c r="BJ54" s="19"/>
      <c r="BK54" s="17"/>
      <c r="BL54" s="17"/>
      <c r="BM54" s="53"/>
      <c r="BN54" s="19"/>
      <c r="BO54" s="14" t="s">
        <v>313</v>
      </c>
      <c r="BP54" s="14">
        <v>4</v>
      </c>
      <c r="BQ54" s="32">
        <v>0.5</v>
      </c>
      <c r="BR54" s="14"/>
      <c r="BS54" s="14" t="s">
        <v>313</v>
      </c>
      <c r="BT54" s="14">
        <v>4</v>
      </c>
      <c r="BU54" s="32">
        <v>0.5</v>
      </c>
      <c r="BV54" s="14"/>
      <c r="BW54" s="14" t="s">
        <v>313</v>
      </c>
      <c r="BX54" s="14">
        <v>4</v>
      </c>
      <c r="BY54" s="32">
        <v>0.5</v>
      </c>
      <c r="BZ54" s="14"/>
      <c r="CA54" s="14" t="s">
        <v>313</v>
      </c>
      <c r="CB54" s="14">
        <v>4</v>
      </c>
      <c r="CC54" s="32">
        <v>0.5</v>
      </c>
      <c r="CD54" s="14"/>
      <c r="CE54" s="14" t="s">
        <v>313</v>
      </c>
      <c r="CF54" s="14">
        <v>4</v>
      </c>
      <c r="CG54" s="32">
        <v>0.5</v>
      </c>
      <c r="CH54" s="14"/>
      <c r="CI54" s="14" t="s">
        <v>313</v>
      </c>
      <c r="CJ54" s="14">
        <v>4</v>
      </c>
      <c r="CK54" s="32">
        <v>0.5</v>
      </c>
      <c r="CL54" s="14"/>
    </row>
    <row r="55" spans="1:90" ht="88.5" customHeight="1">
      <c r="A55" s="64"/>
      <c r="B55" s="64"/>
      <c r="C55" s="65"/>
      <c r="D55" s="65"/>
      <c r="E55" s="65"/>
      <c r="F55" s="65"/>
      <c r="G55" s="65"/>
      <c r="H55" s="8" t="s">
        <v>315</v>
      </c>
      <c r="I55" s="20" t="s">
        <v>316</v>
      </c>
      <c r="J55" s="20" t="s">
        <v>317</v>
      </c>
      <c r="K55" s="9" t="s">
        <v>318</v>
      </c>
      <c r="L55" s="20" t="s">
        <v>319</v>
      </c>
      <c r="M55" s="40" t="s">
        <v>320</v>
      </c>
      <c r="N55" s="10" t="s">
        <v>274</v>
      </c>
      <c r="O55" s="10" t="s">
        <v>321</v>
      </c>
      <c r="P55" s="20" t="s">
        <v>275</v>
      </c>
      <c r="Q55" s="13" t="s">
        <v>58</v>
      </c>
      <c r="R55" s="9" t="s">
        <v>286</v>
      </c>
      <c r="S55" s="14" t="s">
        <v>322</v>
      </c>
      <c r="T55" s="14">
        <v>0</v>
      </c>
      <c r="U55" s="15">
        <v>0</v>
      </c>
      <c r="V55" s="14"/>
      <c r="W55" s="14" t="s">
        <v>323</v>
      </c>
      <c r="X55" s="14">
        <v>1</v>
      </c>
      <c r="Y55" s="15">
        <v>7.0000000000000007E-2</v>
      </c>
      <c r="Z55" s="14"/>
      <c r="AA55" s="14" t="s">
        <v>324</v>
      </c>
      <c r="AB55" s="14">
        <v>2</v>
      </c>
      <c r="AC55" s="15">
        <v>0.13</v>
      </c>
      <c r="AD55" s="14"/>
      <c r="AE55" s="14" t="s">
        <v>325</v>
      </c>
      <c r="AF55" s="14">
        <v>4</v>
      </c>
      <c r="AG55" s="15">
        <v>0.27</v>
      </c>
      <c r="AH55" s="14"/>
      <c r="AI55" s="14" t="s">
        <v>326</v>
      </c>
      <c r="AJ55" s="14">
        <v>5</v>
      </c>
      <c r="AK55" s="15">
        <v>0.33</v>
      </c>
      <c r="AL55" s="14"/>
      <c r="AM55" s="14" t="s">
        <v>327</v>
      </c>
      <c r="AN55" s="14">
        <v>6</v>
      </c>
      <c r="AO55" s="15">
        <v>0.4</v>
      </c>
      <c r="AP55" s="14"/>
      <c r="AQ55" s="14"/>
      <c r="AR55" s="14"/>
      <c r="AS55" s="15"/>
      <c r="AT55" s="14"/>
      <c r="AU55" s="14"/>
      <c r="AV55" s="14"/>
      <c r="AW55" s="15"/>
      <c r="AX55" s="14"/>
      <c r="AY55" s="14"/>
      <c r="AZ55" s="14"/>
      <c r="BA55" s="15"/>
      <c r="BB55" s="14"/>
      <c r="BC55" s="14"/>
      <c r="BD55" s="14"/>
      <c r="BE55" s="15"/>
      <c r="BF55" s="21"/>
      <c r="BG55" s="14"/>
      <c r="BH55" s="14"/>
      <c r="BI55" s="15"/>
      <c r="BJ55" s="21"/>
      <c r="BK55" s="14"/>
      <c r="BL55" s="14"/>
      <c r="BM55" s="15"/>
      <c r="BN55" s="21"/>
      <c r="BO55" s="14" t="s">
        <v>328</v>
      </c>
      <c r="BP55" s="14">
        <v>7</v>
      </c>
      <c r="BQ55" s="15">
        <f>7/15</f>
        <v>0.46666666666666667</v>
      </c>
      <c r="BR55" s="14"/>
      <c r="BS55" s="14" t="s">
        <v>328</v>
      </c>
      <c r="BT55" s="14">
        <v>7</v>
      </c>
      <c r="BU55" s="15">
        <f>7/15</f>
        <v>0.46666666666666667</v>
      </c>
      <c r="BV55" s="14"/>
      <c r="BW55" s="14" t="s">
        <v>329</v>
      </c>
      <c r="BX55" s="14">
        <v>8</v>
      </c>
      <c r="BY55" s="15">
        <f>8/15</f>
        <v>0.53333333333333333</v>
      </c>
      <c r="BZ55" s="14"/>
      <c r="CA55" s="14" t="s">
        <v>329</v>
      </c>
      <c r="CB55" s="14">
        <v>8</v>
      </c>
      <c r="CC55" s="15">
        <f>8/15</f>
        <v>0.53333333333333333</v>
      </c>
      <c r="CD55" s="14"/>
      <c r="CE55" s="14" t="s">
        <v>330</v>
      </c>
      <c r="CF55" s="14">
        <v>9</v>
      </c>
      <c r="CG55" s="15">
        <f>9/15</f>
        <v>0.6</v>
      </c>
      <c r="CH55" s="14"/>
      <c r="CI55" s="14" t="s">
        <v>331</v>
      </c>
      <c r="CJ55" s="14">
        <v>10</v>
      </c>
      <c r="CK55" s="15">
        <f>10/15</f>
        <v>0.66666666666666663</v>
      </c>
      <c r="CL55" s="14"/>
    </row>
    <row r="56" spans="1:90" ht="63.75">
      <c r="A56" s="64"/>
      <c r="B56" s="64"/>
      <c r="C56" s="65"/>
      <c r="D56" s="65"/>
      <c r="E56" s="65"/>
      <c r="F56" s="65"/>
      <c r="G56" s="65"/>
      <c r="H56" s="8" t="s">
        <v>332</v>
      </c>
      <c r="I56" s="20"/>
      <c r="J56" s="20" t="s">
        <v>333</v>
      </c>
      <c r="K56" s="9" t="s">
        <v>334</v>
      </c>
      <c r="L56" s="20" t="s">
        <v>335</v>
      </c>
      <c r="M56" s="9" t="s">
        <v>336</v>
      </c>
      <c r="N56" s="10" t="s">
        <v>274</v>
      </c>
      <c r="O56" s="10" t="s">
        <v>321</v>
      </c>
      <c r="P56" s="20" t="s">
        <v>275</v>
      </c>
      <c r="Q56" s="13" t="s">
        <v>105</v>
      </c>
      <c r="R56" s="9" t="s">
        <v>286</v>
      </c>
      <c r="S56" s="14" t="s">
        <v>337</v>
      </c>
      <c r="T56" s="14">
        <v>0</v>
      </c>
      <c r="U56" s="15">
        <v>0</v>
      </c>
      <c r="V56" s="14"/>
      <c r="W56" s="14" t="s">
        <v>337</v>
      </c>
      <c r="X56" s="14">
        <v>0</v>
      </c>
      <c r="Y56" s="15">
        <v>0</v>
      </c>
      <c r="Z56" s="14"/>
      <c r="AA56" s="14" t="s">
        <v>337</v>
      </c>
      <c r="AB56" s="14">
        <v>0</v>
      </c>
      <c r="AC56" s="15">
        <v>0</v>
      </c>
      <c r="AD56" s="14"/>
      <c r="AE56" s="14" t="s">
        <v>337</v>
      </c>
      <c r="AF56" s="14">
        <v>0</v>
      </c>
      <c r="AG56" s="15">
        <v>0</v>
      </c>
      <c r="AH56" s="14"/>
      <c r="AI56" s="14" t="s">
        <v>337</v>
      </c>
      <c r="AJ56" s="14">
        <v>0</v>
      </c>
      <c r="AK56" s="15">
        <v>0</v>
      </c>
      <c r="AL56" s="14"/>
      <c r="AM56" s="14" t="s">
        <v>337</v>
      </c>
      <c r="AN56" s="14">
        <v>0</v>
      </c>
      <c r="AO56" s="15">
        <v>0</v>
      </c>
      <c r="AP56" s="14"/>
      <c r="AQ56" s="14"/>
      <c r="AR56" s="14"/>
      <c r="AS56" s="15"/>
      <c r="AT56" s="14"/>
      <c r="AU56" s="14"/>
      <c r="AV56" s="14"/>
      <c r="AW56" s="15"/>
      <c r="AX56" s="14"/>
      <c r="AY56" s="14"/>
      <c r="AZ56" s="14"/>
      <c r="BA56" s="15"/>
      <c r="BB56" s="14"/>
      <c r="BC56" s="14"/>
      <c r="BD56" s="14"/>
      <c r="BE56" s="15"/>
      <c r="BF56" s="21"/>
      <c r="BG56" s="14"/>
      <c r="BH56" s="14"/>
      <c r="BI56" s="15"/>
      <c r="BJ56" s="21"/>
      <c r="BK56" s="14"/>
      <c r="BL56" s="14"/>
      <c r="BM56" s="15"/>
      <c r="BN56" s="21"/>
      <c r="BO56" s="14" t="s">
        <v>337</v>
      </c>
      <c r="BP56" s="14">
        <v>0</v>
      </c>
      <c r="BQ56" s="15">
        <v>0</v>
      </c>
      <c r="BR56" s="14"/>
      <c r="BS56" s="14" t="s">
        <v>337</v>
      </c>
      <c r="BT56" s="14">
        <v>0</v>
      </c>
      <c r="BU56" s="15">
        <v>0</v>
      </c>
      <c r="BV56" s="14"/>
      <c r="BW56" s="14" t="s">
        <v>337</v>
      </c>
      <c r="BX56" s="14">
        <v>0</v>
      </c>
      <c r="BY56" s="15">
        <v>0</v>
      </c>
      <c r="BZ56" s="14"/>
      <c r="CA56" s="14" t="s">
        <v>337</v>
      </c>
      <c r="CB56" s="14">
        <v>0</v>
      </c>
      <c r="CC56" s="15">
        <v>0</v>
      </c>
      <c r="CD56" s="14"/>
      <c r="CE56" s="14" t="s">
        <v>337</v>
      </c>
      <c r="CF56" s="14">
        <v>0</v>
      </c>
      <c r="CG56" s="15">
        <v>0</v>
      </c>
      <c r="CH56" s="14"/>
      <c r="CI56" s="14" t="s">
        <v>337</v>
      </c>
      <c r="CJ56" s="14">
        <v>0</v>
      </c>
      <c r="CK56" s="15">
        <v>0</v>
      </c>
      <c r="CL56" s="14"/>
    </row>
    <row r="57" spans="1:90" ht="153">
      <c r="A57" s="64" t="s">
        <v>338</v>
      </c>
      <c r="B57" s="64"/>
      <c r="C57" s="65" t="s">
        <v>339</v>
      </c>
      <c r="D57" s="65" t="s">
        <v>46</v>
      </c>
      <c r="E57" s="65" t="s">
        <v>47</v>
      </c>
      <c r="F57" s="65" t="s">
        <v>340</v>
      </c>
      <c r="G57" s="65">
        <v>0</v>
      </c>
      <c r="H57" s="8" t="s">
        <v>341</v>
      </c>
      <c r="I57" s="9" t="s">
        <v>342</v>
      </c>
      <c r="J57" s="20" t="s">
        <v>343</v>
      </c>
      <c r="K57" s="9" t="s">
        <v>344</v>
      </c>
      <c r="L57" s="20" t="s">
        <v>345</v>
      </c>
      <c r="M57" s="40" t="s">
        <v>346</v>
      </c>
      <c r="N57" s="10" t="s">
        <v>274</v>
      </c>
      <c r="O57" s="10" t="s">
        <v>321</v>
      </c>
      <c r="P57" s="20" t="s">
        <v>275</v>
      </c>
      <c r="Q57" s="13" t="s">
        <v>58</v>
      </c>
      <c r="R57" s="9" t="s">
        <v>286</v>
      </c>
      <c r="S57" s="14" t="s">
        <v>347</v>
      </c>
      <c r="T57" s="14">
        <v>2</v>
      </c>
      <c r="U57" s="15">
        <v>0.33</v>
      </c>
      <c r="V57" s="14"/>
      <c r="W57" s="14" t="s">
        <v>347</v>
      </c>
      <c r="X57" s="14">
        <v>2</v>
      </c>
      <c r="Y57" s="15">
        <v>0.33</v>
      </c>
      <c r="Z57" s="14"/>
      <c r="AA57" s="14" t="s">
        <v>347</v>
      </c>
      <c r="AB57" s="14">
        <v>2</v>
      </c>
      <c r="AC57" s="15">
        <v>0.33</v>
      </c>
      <c r="AD57" s="14"/>
      <c r="AE57" s="14" t="s">
        <v>347</v>
      </c>
      <c r="AF57" s="14">
        <v>2</v>
      </c>
      <c r="AG57" s="15">
        <v>0.33</v>
      </c>
      <c r="AH57" s="14"/>
      <c r="AI57" s="14" t="s">
        <v>347</v>
      </c>
      <c r="AJ57" s="14">
        <v>2</v>
      </c>
      <c r="AK57" s="15">
        <v>0.33</v>
      </c>
      <c r="AL57" s="14"/>
      <c r="AM57" s="14" t="s">
        <v>347</v>
      </c>
      <c r="AN57" s="14">
        <v>2</v>
      </c>
      <c r="AO57" s="15">
        <v>0.33</v>
      </c>
      <c r="AP57" s="17"/>
      <c r="AQ57" s="17"/>
      <c r="AR57" s="17"/>
      <c r="AS57" s="18"/>
      <c r="AT57" s="17"/>
      <c r="AU57" s="17"/>
      <c r="AV57" s="17"/>
      <c r="AW57" s="18"/>
      <c r="AX57" s="17"/>
      <c r="AY57" s="17"/>
      <c r="AZ57" s="17"/>
      <c r="BA57" s="18"/>
      <c r="BB57" s="17"/>
      <c r="BC57" s="17"/>
      <c r="BD57" s="17"/>
      <c r="BE57" s="18"/>
      <c r="BF57" s="19"/>
      <c r="BG57" s="17"/>
      <c r="BH57" s="17"/>
      <c r="BI57" s="18"/>
      <c r="BJ57" s="19"/>
      <c r="BK57" s="17"/>
      <c r="BL57" s="17"/>
      <c r="BM57" s="18"/>
      <c r="BN57" s="19"/>
      <c r="BO57" s="14" t="s">
        <v>347</v>
      </c>
      <c r="BP57" s="14">
        <v>2</v>
      </c>
      <c r="BQ57" s="15">
        <v>0.33</v>
      </c>
      <c r="BR57" s="14"/>
      <c r="BS57" s="14" t="s">
        <v>347</v>
      </c>
      <c r="BT57" s="14">
        <v>2</v>
      </c>
      <c r="BU57" s="15">
        <v>0.33</v>
      </c>
      <c r="BV57" s="14"/>
      <c r="BW57" s="14" t="s">
        <v>347</v>
      </c>
      <c r="BX57" s="14">
        <v>2</v>
      </c>
      <c r="BY57" s="15">
        <v>0.33</v>
      </c>
      <c r="BZ57" s="14"/>
      <c r="CA57" s="14" t="s">
        <v>347</v>
      </c>
      <c r="CB57" s="14">
        <v>2</v>
      </c>
      <c r="CC57" s="15">
        <v>0.33</v>
      </c>
      <c r="CD57" s="14"/>
      <c r="CE57" s="14" t="s">
        <v>347</v>
      </c>
      <c r="CF57" s="14">
        <v>2</v>
      </c>
      <c r="CG57" s="15">
        <v>0.33</v>
      </c>
      <c r="CH57" s="14"/>
      <c r="CI57" s="14" t="s">
        <v>347</v>
      </c>
      <c r="CJ57" s="14">
        <v>2</v>
      </c>
      <c r="CK57" s="15">
        <v>0.33</v>
      </c>
      <c r="CL57" s="14"/>
    </row>
    <row r="58" spans="1:90" ht="178.5">
      <c r="A58" s="64"/>
      <c r="B58" s="64"/>
      <c r="C58" s="65"/>
      <c r="D58" s="65"/>
      <c r="E58" s="65"/>
      <c r="F58" s="65"/>
      <c r="G58" s="65"/>
      <c r="H58" s="8" t="s">
        <v>348</v>
      </c>
      <c r="I58" s="9" t="s">
        <v>349</v>
      </c>
      <c r="J58" s="20" t="s">
        <v>350</v>
      </c>
      <c r="K58" s="9" t="s">
        <v>351</v>
      </c>
      <c r="L58" s="20" t="s">
        <v>352</v>
      </c>
      <c r="M58" s="40" t="s">
        <v>353</v>
      </c>
      <c r="N58" s="10" t="s">
        <v>274</v>
      </c>
      <c r="O58" s="10" t="s">
        <v>354</v>
      </c>
      <c r="P58" s="20" t="s">
        <v>275</v>
      </c>
      <c r="Q58" s="13" t="s">
        <v>58</v>
      </c>
      <c r="R58" s="9" t="s">
        <v>286</v>
      </c>
      <c r="S58" s="14" t="s">
        <v>355</v>
      </c>
      <c r="T58" s="14">
        <v>0</v>
      </c>
      <c r="U58" s="15">
        <v>0</v>
      </c>
      <c r="V58" s="14"/>
      <c r="W58" s="14" t="s">
        <v>355</v>
      </c>
      <c r="X58" s="14">
        <v>0</v>
      </c>
      <c r="Y58" s="15">
        <v>0</v>
      </c>
      <c r="Z58" s="14"/>
      <c r="AA58" s="14" t="s">
        <v>355</v>
      </c>
      <c r="AB58" s="14">
        <v>0</v>
      </c>
      <c r="AC58" s="15">
        <v>0</v>
      </c>
      <c r="AD58" s="14"/>
      <c r="AE58" s="14" t="s">
        <v>355</v>
      </c>
      <c r="AF58" s="14">
        <v>0</v>
      </c>
      <c r="AG58" s="15">
        <v>0</v>
      </c>
      <c r="AH58" s="14"/>
      <c r="AI58" s="14" t="s">
        <v>355</v>
      </c>
      <c r="AJ58" s="14">
        <v>0</v>
      </c>
      <c r="AK58" s="15">
        <v>0</v>
      </c>
      <c r="AL58" s="14"/>
      <c r="AM58" s="14" t="s">
        <v>355</v>
      </c>
      <c r="AN58" s="14">
        <v>0</v>
      </c>
      <c r="AO58" s="15">
        <v>0</v>
      </c>
      <c r="AP58" s="17"/>
      <c r="AQ58" s="17"/>
      <c r="AR58" s="17"/>
      <c r="AS58" s="18"/>
      <c r="AT58" s="19"/>
      <c r="AU58" s="17"/>
      <c r="AV58" s="17"/>
      <c r="AW58" s="18"/>
      <c r="AX58" s="19"/>
      <c r="AY58" s="17"/>
      <c r="AZ58" s="17"/>
      <c r="BA58" s="18"/>
      <c r="BB58" s="19"/>
      <c r="BC58" s="17"/>
      <c r="BD58" s="17"/>
      <c r="BE58" s="18"/>
      <c r="BF58" s="19"/>
      <c r="BG58" s="17"/>
      <c r="BH58" s="17"/>
      <c r="BI58" s="18"/>
      <c r="BJ58" s="19"/>
      <c r="BK58" s="17"/>
      <c r="BL58" s="17"/>
      <c r="BM58" s="18"/>
      <c r="BN58" s="19"/>
      <c r="BO58" s="14" t="s">
        <v>355</v>
      </c>
      <c r="BP58" s="14">
        <v>0</v>
      </c>
      <c r="BQ58" s="15">
        <v>0</v>
      </c>
      <c r="BR58" s="14"/>
      <c r="BS58" s="14" t="s">
        <v>355</v>
      </c>
      <c r="BT58" s="14">
        <v>0</v>
      </c>
      <c r="BU58" s="15">
        <v>0</v>
      </c>
      <c r="BV58" s="14"/>
      <c r="BW58" s="14" t="s">
        <v>355</v>
      </c>
      <c r="BX58" s="14">
        <v>0</v>
      </c>
      <c r="BY58" s="15">
        <v>0</v>
      </c>
      <c r="BZ58" s="14"/>
      <c r="CA58" s="14" t="s">
        <v>355</v>
      </c>
      <c r="CB58" s="14">
        <v>0</v>
      </c>
      <c r="CC58" s="15">
        <v>0</v>
      </c>
      <c r="CD58" s="14"/>
      <c r="CE58" s="14" t="s">
        <v>355</v>
      </c>
      <c r="CF58" s="14">
        <v>0</v>
      </c>
      <c r="CG58" s="15">
        <v>0</v>
      </c>
      <c r="CH58" s="14"/>
      <c r="CI58" s="14" t="s">
        <v>355</v>
      </c>
      <c r="CJ58" s="14">
        <v>0</v>
      </c>
      <c r="CK58" s="15">
        <v>0</v>
      </c>
      <c r="CL58" s="14"/>
    </row>
    <row r="59" spans="1:90" ht="76.5">
      <c r="A59" s="64"/>
      <c r="B59" s="64"/>
      <c r="C59" s="65"/>
      <c r="D59" s="65"/>
      <c r="E59" s="65"/>
      <c r="F59" s="65"/>
      <c r="G59" s="65"/>
      <c r="H59" s="8" t="s">
        <v>356</v>
      </c>
      <c r="I59" s="9"/>
      <c r="J59" s="20" t="s">
        <v>357</v>
      </c>
      <c r="K59" s="9" t="s">
        <v>358</v>
      </c>
      <c r="L59" s="20" t="s">
        <v>359</v>
      </c>
      <c r="M59" s="9" t="s">
        <v>360</v>
      </c>
      <c r="N59" s="10" t="s">
        <v>274</v>
      </c>
      <c r="O59" s="10" t="s">
        <v>354</v>
      </c>
      <c r="P59" s="20" t="s">
        <v>275</v>
      </c>
      <c r="Q59" s="13" t="s">
        <v>58</v>
      </c>
      <c r="R59" s="9" t="s">
        <v>286</v>
      </c>
      <c r="S59" s="14" t="s">
        <v>361</v>
      </c>
      <c r="T59" s="14" t="s">
        <v>362</v>
      </c>
      <c r="U59" s="15">
        <v>0.66</v>
      </c>
      <c r="V59" s="14"/>
      <c r="W59" s="14" t="s">
        <v>361</v>
      </c>
      <c r="X59" s="14" t="s">
        <v>362</v>
      </c>
      <c r="Y59" s="15">
        <v>0.66</v>
      </c>
      <c r="Z59" s="14"/>
      <c r="AA59" s="14" t="s">
        <v>361</v>
      </c>
      <c r="AB59" s="14" t="s">
        <v>362</v>
      </c>
      <c r="AC59" s="15">
        <v>0.66</v>
      </c>
      <c r="AD59" s="14"/>
      <c r="AE59" s="14" t="s">
        <v>361</v>
      </c>
      <c r="AF59" s="14" t="s">
        <v>362</v>
      </c>
      <c r="AG59" s="15">
        <v>0.66</v>
      </c>
      <c r="AH59" s="14"/>
      <c r="AI59" s="14" t="s">
        <v>361</v>
      </c>
      <c r="AJ59" s="14" t="s">
        <v>362</v>
      </c>
      <c r="AK59" s="15">
        <v>0.66</v>
      </c>
      <c r="AL59" s="14"/>
      <c r="AM59" s="14" t="s">
        <v>361</v>
      </c>
      <c r="AN59" s="14" t="s">
        <v>362</v>
      </c>
      <c r="AO59" s="15">
        <v>0.66</v>
      </c>
      <c r="AP59" s="17"/>
      <c r="AQ59" s="14"/>
      <c r="AR59" s="14"/>
      <c r="AS59" s="15"/>
      <c r="AT59" s="21"/>
      <c r="AU59" s="14"/>
      <c r="AV59" s="14"/>
      <c r="AW59" s="15"/>
      <c r="AX59" s="21"/>
      <c r="AY59" s="14"/>
      <c r="AZ59" s="14"/>
      <c r="BA59" s="15"/>
      <c r="BB59" s="21"/>
      <c r="BC59" s="14"/>
      <c r="BD59" s="14"/>
      <c r="BE59" s="15"/>
      <c r="BF59" s="21"/>
      <c r="BG59" s="14"/>
      <c r="BH59" s="14"/>
      <c r="BI59" s="15"/>
      <c r="BJ59" s="21"/>
      <c r="BK59" s="14"/>
      <c r="BL59" s="14"/>
      <c r="BM59" s="15"/>
      <c r="BN59" s="21"/>
      <c r="BO59" s="14" t="s">
        <v>361</v>
      </c>
      <c r="BP59" s="14" t="s">
        <v>362</v>
      </c>
      <c r="BQ59" s="15">
        <v>0.66</v>
      </c>
      <c r="BR59" s="14"/>
      <c r="BS59" s="14" t="s">
        <v>361</v>
      </c>
      <c r="BT59" s="14" t="s">
        <v>362</v>
      </c>
      <c r="BU59" s="15">
        <v>0.66</v>
      </c>
      <c r="BV59" s="14"/>
      <c r="BW59" s="14" t="s">
        <v>361</v>
      </c>
      <c r="BX59" s="14" t="s">
        <v>362</v>
      </c>
      <c r="BY59" s="15">
        <v>0.66</v>
      </c>
      <c r="BZ59" s="14"/>
      <c r="CA59" s="14" t="s">
        <v>361</v>
      </c>
      <c r="CB59" s="14" t="s">
        <v>362</v>
      </c>
      <c r="CC59" s="15">
        <v>0.66</v>
      </c>
      <c r="CD59" s="14"/>
      <c r="CE59" s="14" t="s">
        <v>361</v>
      </c>
      <c r="CF59" s="14" t="s">
        <v>362</v>
      </c>
      <c r="CG59" s="15">
        <v>0.66</v>
      </c>
      <c r="CH59" s="14"/>
      <c r="CI59" s="14" t="s">
        <v>361</v>
      </c>
      <c r="CJ59" s="14" t="s">
        <v>362</v>
      </c>
      <c r="CK59" s="15">
        <v>0.66</v>
      </c>
      <c r="CL59" s="14"/>
    </row>
    <row r="60" spans="1:90" ht="72.75" customHeight="1">
      <c r="A60" s="64"/>
      <c r="B60" s="64"/>
      <c r="C60" s="65"/>
      <c r="D60" s="65"/>
      <c r="E60" s="65"/>
      <c r="F60" s="65"/>
      <c r="G60" s="65"/>
      <c r="H60" s="8" t="s">
        <v>363</v>
      </c>
      <c r="I60" s="9" t="s">
        <v>364</v>
      </c>
      <c r="J60" s="9" t="s">
        <v>365</v>
      </c>
      <c r="K60" s="9" t="s">
        <v>366</v>
      </c>
      <c r="L60" s="9" t="s">
        <v>367</v>
      </c>
      <c r="M60" s="9" t="s">
        <v>368</v>
      </c>
      <c r="N60" s="10" t="s">
        <v>369</v>
      </c>
      <c r="O60" s="10" t="s">
        <v>354</v>
      </c>
      <c r="P60" s="20" t="s">
        <v>275</v>
      </c>
      <c r="Q60" s="13" t="s">
        <v>58</v>
      </c>
      <c r="R60" s="9" t="s">
        <v>286</v>
      </c>
      <c r="S60" s="14" t="s">
        <v>370</v>
      </c>
      <c r="T60" s="14">
        <v>1</v>
      </c>
      <c r="U60" s="15">
        <v>0.5</v>
      </c>
      <c r="V60" s="14"/>
      <c r="W60" s="14" t="s">
        <v>370</v>
      </c>
      <c r="X60" s="14">
        <v>1</v>
      </c>
      <c r="Y60" s="15">
        <v>0.5</v>
      </c>
      <c r="Z60" s="14"/>
      <c r="AA60" s="14" t="s">
        <v>370</v>
      </c>
      <c r="AB60" s="14">
        <v>1</v>
      </c>
      <c r="AC60" s="15">
        <v>0.5</v>
      </c>
      <c r="AD60" s="14"/>
      <c r="AE60" s="14" t="s">
        <v>370</v>
      </c>
      <c r="AF60" s="14">
        <v>1</v>
      </c>
      <c r="AG60" s="15">
        <v>0.5</v>
      </c>
      <c r="AH60" s="14"/>
      <c r="AI60" s="14" t="s">
        <v>370</v>
      </c>
      <c r="AJ60" s="14">
        <v>1</v>
      </c>
      <c r="AK60" s="15">
        <v>0.5</v>
      </c>
      <c r="AL60" s="14"/>
      <c r="AM60" s="14" t="s">
        <v>370</v>
      </c>
      <c r="AN60" s="14">
        <v>1</v>
      </c>
      <c r="AO60" s="15">
        <v>0.5</v>
      </c>
      <c r="AP60" s="17"/>
      <c r="AQ60" s="17"/>
      <c r="AR60" s="17"/>
      <c r="AS60" s="18"/>
      <c r="AT60" s="19"/>
      <c r="AU60" s="17"/>
      <c r="AV60" s="17"/>
      <c r="AW60" s="18"/>
      <c r="AX60" s="19"/>
      <c r="AY60" s="17"/>
      <c r="AZ60" s="17"/>
      <c r="BA60" s="18"/>
      <c r="BB60" s="19"/>
      <c r="BC60" s="17"/>
      <c r="BD60" s="17"/>
      <c r="BE60" s="18"/>
      <c r="BF60" s="19"/>
      <c r="BG60" s="17"/>
      <c r="BH60" s="17"/>
      <c r="BI60" s="18"/>
      <c r="BJ60" s="19"/>
      <c r="BK60" s="17"/>
      <c r="BL60" s="17"/>
      <c r="BM60" s="18"/>
      <c r="BN60" s="19"/>
      <c r="BO60" s="14" t="s">
        <v>370</v>
      </c>
      <c r="BP60" s="14">
        <v>1</v>
      </c>
      <c r="BQ60" s="15">
        <v>0.5</v>
      </c>
      <c r="BR60" s="14"/>
      <c r="BS60" s="14" t="s">
        <v>370</v>
      </c>
      <c r="BT60" s="14">
        <v>1</v>
      </c>
      <c r="BU60" s="15">
        <v>0.5</v>
      </c>
      <c r="BV60" s="14"/>
      <c r="BW60" s="14" t="s">
        <v>370</v>
      </c>
      <c r="BX60" s="14">
        <v>1</v>
      </c>
      <c r="BY60" s="15">
        <v>0.5</v>
      </c>
      <c r="BZ60" s="14"/>
      <c r="CA60" s="14" t="s">
        <v>370</v>
      </c>
      <c r="CB60" s="14">
        <v>1</v>
      </c>
      <c r="CC60" s="15">
        <v>0.5</v>
      </c>
      <c r="CD60" s="14"/>
      <c r="CE60" s="14" t="s">
        <v>370</v>
      </c>
      <c r="CF60" s="14">
        <v>1</v>
      </c>
      <c r="CG60" s="15">
        <v>0.5</v>
      </c>
      <c r="CH60" s="14"/>
      <c r="CI60" s="14" t="s">
        <v>370</v>
      </c>
      <c r="CJ60" s="14">
        <v>1</v>
      </c>
      <c r="CK60" s="15">
        <v>0.5</v>
      </c>
      <c r="CL60" s="14"/>
    </row>
    <row r="61" spans="1:90" ht="75.75" customHeight="1">
      <c r="A61" s="64"/>
      <c r="B61" s="64"/>
      <c r="C61" s="65"/>
      <c r="D61" s="65"/>
      <c r="E61" s="65"/>
      <c r="F61" s="65"/>
      <c r="G61" s="65"/>
      <c r="H61" s="8" t="s">
        <v>371</v>
      </c>
      <c r="I61" s="54" t="s">
        <v>372</v>
      </c>
      <c r="J61" s="51" t="s">
        <v>373</v>
      </c>
      <c r="K61" s="9" t="s">
        <v>374</v>
      </c>
      <c r="L61" s="51" t="s">
        <v>375</v>
      </c>
      <c r="M61" s="9" t="s">
        <v>376</v>
      </c>
      <c r="N61" s="10" t="s">
        <v>369</v>
      </c>
      <c r="O61" s="10" t="s">
        <v>354</v>
      </c>
      <c r="P61" s="20" t="s">
        <v>275</v>
      </c>
      <c r="Q61" s="13" t="s">
        <v>58</v>
      </c>
      <c r="R61" s="9" t="s">
        <v>286</v>
      </c>
      <c r="S61" s="14" t="s">
        <v>377</v>
      </c>
      <c r="T61" s="14">
        <v>0</v>
      </c>
      <c r="U61" s="15">
        <v>0</v>
      </c>
      <c r="V61" s="14"/>
      <c r="W61" s="14" t="s">
        <v>377</v>
      </c>
      <c r="X61" s="14">
        <v>0</v>
      </c>
      <c r="Y61" s="15">
        <v>0</v>
      </c>
      <c r="Z61" s="14"/>
      <c r="AA61" s="14" t="s">
        <v>377</v>
      </c>
      <c r="AB61" s="14">
        <v>0</v>
      </c>
      <c r="AC61" s="15">
        <v>0</v>
      </c>
      <c r="AD61" s="14"/>
      <c r="AE61" s="14" t="s">
        <v>377</v>
      </c>
      <c r="AF61" s="14">
        <v>0</v>
      </c>
      <c r="AG61" s="15">
        <v>0</v>
      </c>
      <c r="AH61" s="14"/>
      <c r="AI61" s="14" t="s">
        <v>377</v>
      </c>
      <c r="AJ61" s="14">
        <v>0</v>
      </c>
      <c r="AK61" s="15">
        <v>0</v>
      </c>
      <c r="AL61" s="14"/>
      <c r="AM61" s="14" t="s">
        <v>377</v>
      </c>
      <c r="AN61" s="14">
        <v>0</v>
      </c>
      <c r="AO61" s="15">
        <v>0</v>
      </c>
      <c r="AP61" s="14"/>
      <c r="AQ61" s="14"/>
      <c r="AR61" s="14"/>
      <c r="AS61" s="15"/>
      <c r="AT61" s="14"/>
      <c r="AU61" s="14"/>
      <c r="AV61" s="14"/>
      <c r="AW61" s="15"/>
      <c r="AX61" s="14"/>
      <c r="AY61" s="14"/>
      <c r="AZ61" s="14"/>
      <c r="BA61" s="15"/>
      <c r="BB61" s="14"/>
      <c r="BC61" s="14"/>
      <c r="BD61" s="14"/>
      <c r="BE61" s="15"/>
      <c r="BF61" s="21"/>
      <c r="BG61" s="14"/>
      <c r="BH61" s="14"/>
      <c r="BI61" s="15"/>
      <c r="BJ61" s="21"/>
      <c r="BK61" s="14"/>
      <c r="BL61" s="14"/>
      <c r="BM61" s="15"/>
      <c r="BN61" s="21"/>
      <c r="BO61" s="14" t="s">
        <v>377</v>
      </c>
      <c r="BP61" s="14">
        <v>0</v>
      </c>
      <c r="BQ61" s="15">
        <v>0</v>
      </c>
      <c r="BR61" s="14"/>
      <c r="BS61" s="14" t="s">
        <v>377</v>
      </c>
      <c r="BT61" s="14">
        <v>0</v>
      </c>
      <c r="BU61" s="15">
        <v>0</v>
      </c>
      <c r="BV61" s="14"/>
      <c r="BW61" s="14" t="s">
        <v>377</v>
      </c>
      <c r="BX61" s="14">
        <v>0</v>
      </c>
      <c r="BY61" s="15">
        <v>0</v>
      </c>
      <c r="BZ61" s="14"/>
      <c r="CA61" s="14" t="s">
        <v>377</v>
      </c>
      <c r="CB61" s="14">
        <v>0</v>
      </c>
      <c r="CC61" s="15">
        <v>0</v>
      </c>
      <c r="CD61" s="14"/>
      <c r="CE61" s="14" t="s">
        <v>377</v>
      </c>
      <c r="CF61" s="14">
        <v>0</v>
      </c>
      <c r="CG61" s="15">
        <v>0</v>
      </c>
      <c r="CH61" s="14"/>
      <c r="CI61" s="14" t="s">
        <v>378</v>
      </c>
      <c r="CJ61" s="14">
        <v>1</v>
      </c>
      <c r="CK61" s="15">
        <v>1</v>
      </c>
      <c r="CL61" s="14"/>
    </row>
    <row r="62" spans="1:90" ht="63.75">
      <c r="A62" s="64"/>
      <c r="B62" s="64"/>
      <c r="C62" s="65"/>
      <c r="D62" s="65"/>
      <c r="E62" s="65"/>
      <c r="F62" s="65"/>
      <c r="G62" s="65"/>
      <c r="H62" s="64" t="s">
        <v>379</v>
      </c>
      <c r="I62" s="60"/>
      <c r="J62" s="9" t="s">
        <v>281</v>
      </c>
      <c r="K62" s="9" t="s">
        <v>380</v>
      </c>
      <c r="L62" s="9" t="s">
        <v>381</v>
      </c>
      <c r="M62" s="9" t="s">
        <v>382</v>
      </c>
      <c r="N62" s="10" t="s">
        <v>383</v>
      </c>
      <c r="O62" s="10" t="s">
        <v>354</v>
      </c>
      <c r="P62" s="20" t="s">
        <v>275</v>
      </c>
      <c r="Q62" s="13" t="s">
        <v>58</v>
      </c>
      <c r="R62" s="9" t="s">
        <v>286</v>
      </c>
      <c r="S62" s="17" t="s">
        <v>384</v>
      </c>
      <c r="T62" s="17">
        <v>0</v>
      </c>
      <c r="U62" s="18">
        <v>0</v>
      </c>
      <c r="V62" s="17"/>
      <c r="W62" s="17" t="s">
        <v>384</v>
      </c>
      <c r="X62" s="17">
        <v>0</v>
      </c>
      <c r="Y62" s="18">
        <v>0</v>
      </c>
      <c r="Z62" s="17"/>
      <c r="AA62" s="17" t="s">
        <v>385</v>
      </c>
      <c r="AB62" s="17">
        <v>3</v>
      </c>
      <c r="AC62" s="18">
        <v>0.3</v>
      </c>
      <c r="AD62" s="17"/>
      <c r="AE62" s="17" t="s">
        <v>385</v>
      </c>
      <c r="AF62" s="17">
        <v>3</v>
      </c>
      <c r="AG62" s="18">
        <v>0.3</v>
      </c>
      <c r="AH62" s="17"/>
      <c r="AI62" s="17" t="s">
        <v>386</v>
      </c>
      <c r="AJ62" s="17">
        <v>4</v>
      </c>
      <c r="AK62" s="18">
        <v>0.4</v>
      </c>
      <c r="AL62" s="17"/>
      <c r="AM62" s="17" t="s">
        <v>387</v>
      </c>
      <c r="AN62" s="17">
        <v>6</v>
      </c>
      <c r="AO62" s="18">
        <v>0.6</v>
      </c>
      <c r="AP62" s="17"/>
      <c r="AQ62" s="17"/>
      <c r="AR62" s="17"/>
      <c r="AS62" s="18"/>
      <c r="AT62" s="17"/>
      <c r="AU62" s="17"/>
      <c r="AV62" s="17"/>
      <c r="AW62" s="18"/>
      <c r="AX62" s="17"/>
      <c r="AY62" s="17"/>
      <c r="AZ62" s="17"/>
      <c r="BA62" s="18"/>
      <c r="BB62" s="17"/>
      <c r="BC62" s="17"/>
      <c r="BD62" s="17"/>
      <c r="BE62" s="18"/>
      <c r="BF62" s="19"/>
      <c r="BG62" s="17"/>
      <c r="BH62" s="17"/>
      <c r="BI62" s="18"/>
      <c r="BJ62" s="19"/>
      <c r="BK62" s="17"/>
      <c r="BL62" s="17"/>
      <c r="BM62" s="18"/>
      <c r="BN62" s="19"/>
      <c r="BO62" s="17" t="s">
        <v>387</v>
      </c>
      <c r="BP62" s="17">
        <v>6</v>
      </c>
      <c r="BQ62" s="18">
        <v>0.6</v>
      </c>
      <c r="BR62" s="14"/>
      <c r="BS62" s="17" t="s">
        <v>387</v>
      </c>
      <c r="BT62" s="17">
        <v>6</v>
      </c>
      <c r="BU62" s="18">
        <v>0.6</v>
      </c>
      <c r="BV62" s="14"/>
      <c r="BW62" s="17" t="s">
        <v>387</v>
      </c>
      <c r="BX62" s="17">
        <v>6</v>
      </c>
      <c r="BY62" s="18">
        <v>0.6</v>
      </c>
      <c r="BZ62" s="14"/>
      <c r="CA62" s="17" t="s">
        <v>387</v>
      </c>
      <c r="CB62" s="17">
        <v>6</v>
      </c>
      <c r="CC62" s="18">
        <v>0.6</v>
      </c>
      <c r="CD62" s="14"/>
      <c r="CE62" s="17" t="s">
        <v>387</v>
      </c>
      <c r="CF62" s="17">
        <v>6</v>
      </c>
      <c r="CG62" s="18">
        <v>0.6</v>
      </c>
      <c r="CH62" s="14"/>
      <c r="CI62" s="17" t="s">
        <v>387</v>
      </c>
      <c r="CJ62" s="17">
        <v>6</v>
      </c>
      <c r="CK62" s="18">
        <v>0.6</v>
      </c>
      <c r="CL62" s="14"/>
    </row>
    <row r="63" spans="1:90" ht="63.75">
      <c r="A63" s="64"/>
      <c r="B63" s="64"/>
      <c r="C63" s="65"/>
      <c r="D63" s="65"/>
      <c r="E63" s="65"/>
      <c r="F63" s="65"/>
      <c r="G63" s="65"/>
      <c r="H63" s="64"/>
      <c r="I63" s="60"/>
      <c r="J63" s="9" t="s">
        <v>281</v>
      </c>
      <c r="K63" s="9" t="s">
        <v>388</v>
      </c>
      <c r="L63" s="9" t="s">
        <v>389</v>
      </c>
      <c r="M63" s="9" t="s">
        <v>390</v>
      </c>
      <c r="N63" s="10" t="s">
        <v>383</v>
      </c>
      <c r="O63" s="10" t="s">
        <v>391</v>
      </c>
      <c r="P63" s="20" t="s">
        <v>275</v>
      </c>
      <c r="Q63" s="13" t="s">
        <v>58</v>
      </c>
      <c r="R63" s="9" t="s">
        <v>286</v>
      </c>
      <c r="S63" s="14" t="s">
        <v>392</v>
      </c>
      <c r="T63" s="14">
        <v>1</v>
      </c>
      <c r="U63" s="15">
        <v>1</v>
      </c>
      <c r="V63" s="14"/>
      <c r="W63" s="14" t="s">
        <v>392</v>
      </c>
      <c r="X63" s="14">
        <v>1</v>
      </c>
      <c r="Y63" s="15">
        <v>1</v>
      </c>
      <c r="Z63" s="14"/>
      <c r="AA63" s="14" t="s">
        <v>392</v>
      </c>
      <c r="AB63" s="14">
        <v>1</v>
      </c>
      <c r="AC63" s="15">
        <v>1</v>
      </c>
      <c r="AD63" s="14"/>
      <c r="AE63" s="14" t="s">
        <v>392</v>
      </c>
      <c r="AF63" s="14">
        <v>1</v>
      </c>
      <c r="AG63" s="15">
        <v>1</v>
      </c>
      <c r="AH63" s="14"/>
      <c r="AI63" s="14" t="s">
        <v>392</v>
      </c>
      <c r="AJ63" s="14">
        <v>1</v>
      </c>
      <c r="AK63" s="15">
        <v>1</v>
      </c>
      <c r="AL63" s="14"/>
      <c r="AM63" s="14" t="s">
        <v>392</v>
      </c>
      <c r="AN63" s="14">
        <v>1</v>
      </c>
      <c r="AO63" s="15">
        <v>1</v>
      </c>
      <c r="AP63" s="14"/>
      <c r="AQ63" s="17"/>
      <c r="AR63" s="17"/>
      <c r="AS63" s="18"/>
      <c r="AT63" s="17"/>
      <c r="AU63" s="17"/>
      <c r="AV63" s="17"/>
      <c r="AW63" s="18"/>
      <c r="AX63" s="17"/>
      <c r="AY63" s="17"/>
      <c r="AZ63" s="17"/>
      <c r="BA63" s="18"/>
      <c r="BB63" s="17"/>
      <c r="BC63" s="17"/>
      <c r="BD63" s="17"/>
      <c r="BE63" s="18"/>
      <c r="BF63" s="17"/>
      <c r="BG63" s="17"/>
      <c r="BH63" s="17"/>
      <c r="BI63" s="18"/>
      <c r="BJ63" s="17"/>
      <c r="BK63" s="17"/>
      <c r="BL63" s="17"/>
      <c r="BM63" s="18"/>
      <c r="BN63" s="17"/>
      <c r="BO63" s="14" t="s">
        <v>392</v>
      </c>
      <c r="BP63" s="14">
        <v>1</v>
      </c>
      <c r="BQ63" s="15">
        <v>1</v>
      </c>
      <c r="BR63" s="14"/>
      <c r="BS63" s="14" t="s">
        <v>392</v>
      </c>
      <c r="BT63" s="14">
        <v>1</v>
      </c>
      <c r="BU63" s="15">
        <v>1</v>
      </c>
      <c r="BV63" s="14"/>
      <c r="BW63" s="14" t="s">
        <v>392</v>
      </c>
      <c r="BX63" s="14">
        <v>1</v>
      </c>
      <c r="BY63" s="15">
        <v>1</v>
      </c>
      <c r="BZ63" s="14"/>
      <c r="CA63" s="14" t="s">
        <v>392</v>
      </c>
      <c r="CB63" s="14">
        <v>1</v>
      </c>
      <c r="CC63" s="15">
        <v>1</v>
      </c>
      <c r="CD63" s="14"/>
      <c r="CE63" s="14" t="s">
        <v>392</v>
      </c>
      <c r="CF63" s="14">
        <v>1</v>
      </c>
      <c r="CG63" s="15">
        <v>1</v>
      </c>
      <c r="CH63" s="14"/>
      <c r="CI63" s="14" t="s">
        <v>392</v>
      </c>
      <c r="CJ63" s="14">
        <v>1</v>
      </c>
      <c r="CK63" s="15">
        <v>1</v>
      </c>
      <c r="CL63" s="14"/>
    </row>
    <row r="64" spans="1:90" ht="63.75">
      <c r="A64" s="64"/>
      <c r="B64" s="64"/>
      <c r="C64" s="65"/>
      <c r="D64" s="65"/>
      <c r="E64" s="65"/>
      <c r="F64" s="65"/>
      <c r="G64" s="65"/>
      <c r="H64" s="64"/>
      <c r="I64" s="60"/>
      <c r="J64" s="9" t="s">
        <v>281</v>
      </c>
      <c r="K64" s="9" t="s">
        <v>393</v>
      </c>
      <c r="L64" s="9" t="s">
        <v>394</v>
      </c>
      <c r="M64" s="9" t="s">
        <v>395</v>
      </c>
      <c r="N64" s="10" t="s">
        <v>383</v>
      </c>
      <c r="O64" s="10" t="s">
        <v>354</v>
      </c>
      <c r="P64" s="20" t="s">
        <v>275</v>
      </c>
      <c r="Q64" s="13" t="s">
        <v>58</v>
      </c>
      <c r="R64" s="9" t="s">
        <v>286</v>
      </c>
      <c r="S64" s="14" t="s">
        <v>396</v>
      </c>
      <c r="T64" s="14">
        <v>1</v>
      </c>
      <c r="U64" s="15">
        <v>0.2</v>
      </c>
      <c r="V64" s="14"/>
      <c r="W64" s="14" t="s">
        <v>396</v>
      </c>
      <c r="X64" s="14">
        <v>1</v>
      </c>
      <c r="Y64" s="15">
        <v>0.2</v>
      </c>
      <c r="Z64" s="14"/>
      <c r="AA64" s="14" t="s">
        <v>396</v>
      </c>
      <c r="AB64" s="14">
        <v>1</v>
      </c>
      <c r="AC64" s="15">
        <v>0.2</v>
      </c>
      <c r="AD64" s="14"/>
      <c r="AE64" s="14" t="s">
        <v>396</v>
      </c>
      <c r="AF64" s="14">
        <v>1</v>
      </c>
      <c r="AG64" s="15">
        <v>0.2</v>
      </c>
      <c r="AH64" s="14"/>
      <c r="AI64" s="14" t="s">
        <v>396</v>
      </c>
      <c r="AJ64" s="14">
        <v>1</v>
      </c>
      <c r="AK64" s="15">
        <v>0.2</v>
      </c>
      <c r="AL64" s="14"/>
      <c r="AM64" s="14" t="s">
        <v>396</v>
      </c>
      <c r="AN64" s="14">
        <v>1</v>
      </c>
      <c r="AO64" s="15">
        <v>0.2</v>
      </c>
      <c r="AP64" s="17"/>
      <c r="AQ64" s="17"/>
      <c r="AR64" s="17"/>
      <c r="AS64" s="18"/>
      <c r="AT64" s="19"/>
      <c r="AU64" s="19"/>
      <c r="AV64" s="17"/>
      <c r="AW64" s="18"/>
      <c r="AX64" s="19"/>
      <c r="AY64" s="17"/>
      <c r="AZ64" s="17"/>
      <c r="BA64" s="18"/>
      <c r="BB64" s="19"/>
      <c r="BC64" s="17"/>
      <c r="BD64" s="17"/>
      <c r="BE64" s="18"/>
      <c r="BF64" s="19"/>
      <c r="BG64" s="17"/>
      <c r="BH64" s="17"/>
      <c r="BI64" s="18"/>
      <c r="BJ64" s="19"/>
      <c r="BK64" s="17"/>
      <c r="BL64" s="17"/>
      <c r="BM64" s="18"/>
      <c r="BN64" s="19"/>
      <c r="BO64" s="14" t="s">
        <v>396</v>
      </c>
      <c r="BP64" s="14">
        <v>1</v>
      </c>
      <c r="BQ64" s="15">
        <v>0.2</v>
      </c>
      <c r="BR64" s="14"/>
      <c r="BS64" s="14" t="s">
        <v>396</v>
      </c>
      <c r="BT64" s="14">
        <v>1</v>
      </c>
      <c r="BU64" s="15">
        <v>0.2</v>
      </c>
      <c r="BV64" s="14"/>
      <c r="BW64" s="14" t="s">
        <v>396</v>
      </c>
      <c r="BX64" s="14">
        <v>1</v>
      </c>
      <c r="BY64" s="15">
        <v>0.2</v>
      </c>
      <c r="BZ64" s="14"/>
      <c r="CA64" s="14" t="s">
        <v>396</v>
      </c>
      <c r="CB64" s="14">
        <v>1</v>
      </c>
      <c r="CC64" s="15">
        <v>0.2</v>
      </c>
      <c r="CD64" s="14"/>
      <c r="CE64" s="14" t="s">
        <v>396</v>
      </c>
      <c r="CF64" s="14">
        <v>1</v>
      </c>
      <c r="CG64" s="15">
        <v>0.2</v>
      </c>
      <c r="CH64" s="14"/>
      <c r="CI64" s="14" t="s">
        <v>396</v>
      </c>
      <c r="CJ64" s="14">
        <v>1</v>
      </c>
      <c r="CK64" s="15">
        <v>0.2</v>
      </c>
      <c r="CL64" s="14"/>
    </row>
    <row r="65" spans="1:90" ht="96" customHeight="1">
      <c r="A65" s="64"/>
      <c r="B65" s="64"/>
      <c r="C65" s="65"/>
      <c r="D65" s="65"/>
      <c r="E65" s="65"/>
      <c r="F65" s="65"/>
      <c r="G65" s="65"/>
      <c r="H65" s="8" t="s">
        <v>397</v>
      </c>
      <c r="I65" s="9" t="s">
        <v>398</v>
      </c>
      <c r="J65" s="9" t="s">
        <v>281</v>
      </c>
      <c r="K65" s="9" t="s">
        <v>399</v>
      </c>
      <c r="L65" s="9" t="s">
        <v>400</v>
      </c>
      <c r="M65" s="9" t="s">
        <v>401</v>
      </c>
      <c r="N65" s="10" t="s">
        <v>402</v>
      </c>
      <c r="O65" s="10" t="s">
        <v>354</v>
      </c>
      <c r="P65" s="20" t="s">
        <v>275</v>
      </c>
      <c r="Q65" s="13" t="s">
        <v>58</v>
      </c>
      <c r="R65" s="9" t="s">
        <v>286</v>
      </c>
      <c r="S65" s="14" t="s">
        <v>403</v>
      </c>
      <c r="T65" s="14">
        <v>1</v>
      </c>
      <c r="U65" s="15">
        <v>0.6</v>
      </c>
      <c r="V65" s="14"/>
      <c r="W65" s="14" t="s">
        <v>403</v>
      </c>
      <c r="X65" s="14">
        <v>1</v>
      </c>
      <c r="Y65" s="15">
        <v>0.6</v>
      </c>
      <c r="Z65" s="14"/>
      <c r="AA65" s="14" t="s">
        <v>403</v>
      </c>
      <c r="AB65" s="14">
        <v>1</v>
      </c>
      <c r="AC65" s="15">
        <v>0.6</v>
      </c>
      <c r="AD65" s="14"/>
      <c r="AE65" s="14" t="s">
        <v>403</v>
      </c>
      <c r="AF65" s="14">
        <v>1</v>
      </c>
      <c r="AG65" s="15">
        <v>0.6</v>
      </c>
      <c r="AH65" s="14"/>
      <c r="AI65" s="14" t="s">
        <v>403</v>
      </c>
      <c r="AJ65" s="14">
        <v>1</v>
      </c>
      <c r="AK65" s="15">
        <v>0.6</v>
      </c>
      <c r="AL65" s="14"/>
      <c r="AM65" s="14" t="s">
        <v>403</v>
      </c>
      <c r="AN65" s="14">
        <v>1</v>
      </c>
      <c r="AO65" s="15">
        <v>0.6</v>
      </c>
      <c r="AP65" s="17"/>
      <c r="AQ65" s="17"/>
      <c r="AR65" s="17"/>
      <c r="AS65" s="18"/>
      <c r="AT65" s="17"/>
      <c r="AU65" s="17"/>
      <c r="AV65" s="17"/>
      <c r="AW65" s="18"/>
      <c r="AX65" s="17"/>
      <c r="AY65" s="17"/>
      <c r="AZ65" s="17"/>
      <c r="BA65" s="18"/>
      <c r="BB65" s="17"/>
      <c r="BC65" s="17"/>
      <c r="BD65" s="17"/>
      <c r="BE65" s="18"/>
      <c r="BF65" s="19"/>
      <c r="BG65" s="17"/>
      <c r="BH65" s="17"/>
      <c r="BI65" s="18"/>
      <c r="BJ65" s="19"/>
      <c r="BK65" s="17"/>
      <c r="BL65" s="17"/>
      <c r="BM65" s="18"/>
      <c r="BN65" s="19"/>
      <c r="BO65" s="14" t="s">
        <v>403</v>
      </c>
      <c r="BP65" s="14">
        <v>1</v>
      </c>
      <c r="BQ65" s="15">
        <v>0.6</v>
      </c>
      <c r="BR65" s="14"/>
      <c r="BS65" s="14" t="s">
        <v>403</v>
      </c>
      <c r="BT65" s="14">
        <v>1</v>
      </c>
      <c r="BU65" s="15">
        <v>0.6</v>
      </c>
      <c r="BV65" s="14"/>
      <c r="BW65" s="14" t="s">
        <v>403</v>
      </c>
      <c r="BX65" s="14">
        <v>1</v>
      </c>
      <c r="BY65" s="15">
        <v>0.6</v>
      </c>
      <c r="BZ65" s="14"/>
      <c r="CA65" s="14" t="s">
        <v>403</v>
      </c>
      <c r="CB65" s="14">
        <v>1</v>
      </c>
      <c r="CC65" s="15">
        <v>0.6</v>
      </c>
      <c r="CD65" s="14"/>
      <c r="CE65" s="14" t="s">
        <v>403</v>
      </c>
      <c r="CF65" s="14">
        <v>1</v>
      </c>
      <c r="CG65" s="15">
        <v>0.6</v>
      </c>
      <c r="CH65" s="14"/>
      <c r="CI65" s="14" t="s">
        <v>403</v>
      </c>
      <c r="CJ65" s="14">
        <v>1</v>
      </c>
      <c r="CK65" s="15">
        <v>0.6</v>
      </c>
      <c r="CL65" s="14"/>
    </row>
    <row r="66" spans="1:90" ht="51">
      <c r="A66" s="64"/>
      <c r="B66" s="64"/>
      <c r="C66" s="65"/>
      <c r="D66" s="65"/>
      <c r="E66" s="65"/>
      <c r="F66" s="65"/>
      <c r="G66" s="65"/>
      <c r="H66" s="64" t="s">
        <v>404</v>
      </c>
      <c r="I66" s="9"/>
      <c r="J66" s="9" t="s">
        <v>405</v>
      </c>
      <c r="K66" s="9" t="s">
        <v>406</v>
      </c>
      <c r="L66" s="9" t="s">
        <v>407</v>
      </c>
      <c r="M66" s="9" t="s">
        <v>408</v>
      </c>
      <c r="N66" s="10" t="s">
        <v>409</v>
      </c>
      <c r="O66" s="55" t="s">
        <v>410</v>
      </c>
      <c r="P66" s="20" t="s">
        <v>275</v>
      </c>
      <c r="Q66" s="13" t="s">
        <v>105</v>
      </c>
      <c r="R66" s="9" t="s">
        <v>116</v>
      </c>
      <c r="S66" s="14" t="s">
        <v>411</v>
      </c>
      <c r="T66" s="14">
        <v>1</v>
      </c>
      <c r="U66" s="15">
        <v>0.67</v>
      </c>
      <c r="V66" s="14"/>
      <c r="W66" s="14" t="s">
        <v>411</v>
      </c>
      <c r="X66" s="14">
        <v>1</v>
      </c>
      <c r="Y66" s="15">
        <v>0.67</v>
      </c>
      <c r="Z66" s="14"/>
      <c r="AA66" s="14" t="s">
        <v>411</v>
      </c>
      <c r="AB66" s="14">
        <v>1</v>
      </c>
      <c r="AC66" s="15">
        <v>0.67</v>
      </c>
      <c r="AD66" s="14"/>
      <c r="AE66" s="14" t="s">
        <v>411</v>
      </c>
      <c r="AF66" s="14">
        <v>1</v>
      </c>
      <c r="AG66" s="15">
        <v>0.67</v>
      </c>
      <c r="AH66" s="14"/>
      <c r="AI66" s="14" t="s">
        <v>411</v>
      </c>
      <c r="AJ66" s="14">
        <v>1</v>
      </c>
      <c r="AK66" s="15">
        <v>0.67</v>
      </c>
      <c r="AL66" s="14"/>
      <c r="AM66" s="14" t="s">
        <v>411</v>
      </c>
      <c r="AN66" s="14">
        <v>1</v>
      </c>
      <c r="AO66" s="15">
        <v>0.67</v>
      </c>
      <c r="AP66" s="17"/>
      <c r="AQ66" s="17"/>
      <c r="AR66" s="17"/>
      <c r="AS66" s="18"/>
      <c r="AT66" s="17"/>
      <c r="AU66" s="17"/>
      <c r="AV66" s="17"/>
      <c r="AW66" s="18"/>
      <c r="AX66" s="19"/>
      <c r="AY66" s="17"/>
      <c r="AZ66" s="17"/>
      <c r="BA66" s="18"/>
      <c r="BB66" s="19"/>
      <c r="BC66" s="17"/>
      <c r="BD66" s="17"/>
      <c r="BE66" s="18"/>
      <c r="BF66" s="19"/>
      <c r="BG66" s="17"/>
      <c r="BH66" s="17"/>
      <c r="BI66" s="18"/>
      <c r="BJ66" s="19"/>
      <c r="BK66" s="17"/>
      <c r="BL66" s="17"/>
      <c r="BM66" s="18"/>
      <c r="BN66" s="19"/>
      <c r="BO66" s="14" t="s">
        <v>412</v>
      </c>
      <c r="BP66" s="14">
        <v>1</v>
      </c>
      <c r="BQ66" s="56">
        <v>0.70499999999999996</v>
      </c>
      <c r="BR66" s="14"/>
      <c r="BS66" s="14" t="s">
        <v>412</v>
      </c>
      <c r="BT66" s="14">
        <v>1</v>
      </c>
      <c r="BU66" s="56">
        <v>0.70499999999999996</v>
      </c>
      <c r="BV66" s="14"/>
      <c r="BW66" s="14" t="s">
        <v>412</v>
      </c>
      <c r="BX66" s="14">
        <v>1</v>
      </c>
      <c r="BY66" s="56">
        <v>0.70499999999999996</v>
      </c>
      <c r="BZ66" s="14"/>
      <c r="CA66" s="14" t="s">
        <v>412</v>
      </c>
      <c r="CB66" s="14">
        <v>1</v>
      </c>
      <c r="CC66" s="56">
        <v>0.70499999999999996</v>
      </c>
      <c r="CD66" s="14"/>
      <c r="CE66" s="14" t="s">
        <v>412</v>
      </c>
      <c r="CF66" s="14">
        <v>1</v>
      </c>
      <c r="CG66" s="56">
        <v>0.70499999999999996</v>
      </c>
      <c r="CH66" s="14"/>
      <c r="CI66" s="14" t="s">
        <v>412</v>
      </c>
      <c r="CJ66" s="14">
        <v>1</v>
      </c>
      <c r="CK66" s="56">
        <v>0.70499999999999996</v>
      </c>
      <c r="CL66" s="14"/>
    </row>
    <row r="67" spans="1:90" ht="89.25">
      <c r="A67" s="64"/>
      <c r="B67" s="64"/>
      <c r="C67" s="65"/>
      <c r="D67" s="65"/>
      <c r="E67" s="65"/>
      <c r="F67" s="65"/>
      <c r="G67" s="65"/>
      <c r="H67" s="64"/>
      <c r="I67" s="9"/>
      <c r="J67" s="9" t="s">
        <v>413</v>
      </c>
      <c r="K67" s="9" t="s">
        <v>414</v>
      </c>
      <c r="L67" s="9" t="s">
        <v>415</v>
      </c>
      <c r="M67" s="9" t="s">
        <v>416</v>
      </c>
      <c r="N67" s="10" t="s">
        <v>417</v>
      </c>
      <c r="O67" s="55" t="s">
        <v>418</v>
      </c>
      <c r="P67" s="20" t="s">
        <v>275</v>
      </c>
      <c r="Q67" s="13" t="s">
        <v>105</v>
      </c>
      <c r="R67" s="9" t="s">
        <v>116</v>
      </c>
      <c r="S67" s="14" t="s">
        <v>419</v>
      </c>
      <c r="T67" s="14">
        <v>534</v>
      </c>
      <c r="U67" s="15">
        <f>T67/359</f>
        <v>1.4874651810584958</v>
      </c>
      <c r="V67" s="14"/>
      <c r="W67" s="14" t="s">
        <v>420</v>
      </c>
      <c r="X67" s="14">
        <v>441</v>
      </c>
      <c r="Y67" s="15">
        <f>X67/346</f>
        <v>1.2745664739884393</v>
      </c>
      <c r="Z67" s="14"/>
      <c r="AA67" s="14" t="s">
        <v>421</v>
      </c>
      <c r="AB67" s="14">
        <v>457</v>
      </c>
      <c r="AC67" s="15">
        <f>AB67/296</f>
        <v>1.5439189189189189</v>
      </c>
      <c r="AD67" s="14"/>
      <c r="AE67" s="14" t="s">
        <v>422</v>
      </c>
      <c r="AF67" s="14">
        <v>564</v>
      </c>
      <c r="AG67" s="15">
        <f>AF67/296</f>
        <v>1.9054054054054055</v>
      </c>
      <c r="AH67" s="14"/>
      <c r="AI67" s="14" t="s">
        <v>423</v>
      </c>
      <c r="AJ67" s="14">
        <v>451</v>
      </c>
      <c r="AK67" s="15">
        <f>AJ67/464</f>
        <v>0.97198275862068961</v>
      </c>
      <c r="AL67" s="14"/>
      <c r="AM67" s="14" t="s">
        <v>424</v>
      </c>
      <c r="AN67" s="14">
        <v>418</v>
      </c>
      <c r="AO67" s="15">
        <f>AN67/369</f>
        <v>1.1327913279132791</v>
      </c>
      <c r="AP67" s="17"/>
      <c r="AQ67" s="17"/>
      <c r="AR67" s="17"/>
      <c r="AS67" s="18"/>
      <c r="AT67" s="17"/>
      <c r="AU67" s="17"/>
      <c r="AV67" s="17"/>
      <c r="AW67" s="18"/>
      <c r="AX67" s="17"/>
      <c r="AY67" s="17"/>
      <c r="AZ67" s="17"/>
      <c r="BA67" s="18"/>
      <c r="BB67" s="19"/>
      <c r="BC67" s="17"/>
      <c r="BD67" s="17"/>
      <c r="BE67" s="18"/>
      <c r="BF67" s="19"/>
      <c r="BG67" s="17"/>
      <c r="BH67" s="17"/>
      <c r="BI67" s="18"/>
      <c r="BJ67" s="19"/>
      <c r="BK67" s="17"/>
      <c r="BL67" s="17"/>
      <c r="BM67" s="18"/>
      <c r="BN67" s="19"/>
      <c r="BO67" s="14" t="s">
        <v>425</v>
      </c>
      <c r="BP67" s="14">
        <v>611</v>
      </c>
      <c r="BQ67" s="15">
        <f>BP67/406</f>
        <v>1.5049261083743843</v>
      </c>
      <c r="BR67" s="14"/>
      <c r="BS67" s="14" t="s">
        <v>426</v>
      </c>
      <c r="BT67" s="14">
        <v>561</v>
      </c>
      <c r="BU67" s="15">
        <f>BT67/418</f>
        <v>1.3421052631578947</v>
      </c>
      <c r="BV67" s="14"/>
      <c r="BW67" s="14" t="s">
        <v>427</v>
      </c>
      <c r="BX67" s="14">
        <v>497</v>
      </c>
      <c r="BY67" s="15">
        <f>BX67/338</f>
        <v>1.470414201183432</v>
      </c>
      <c r="BZ67" s="14"/>
      <c r="CA67" s="14" t="s">
        <v>428</v>
      </c>
      <c r="CB67" s="14">
        <v>404</v>
      </c>
      <c r="CC67" s="15">
        <f>CB67/345</f>
        <v>1.1710144927536232</v>
      </c>
      <c r="CD67" s="14"/>
      <c r="CE67" s="14" t="s">
        <v>429</v>
      </c>
      <c r="CF67" s="14">
        <v>354</v>
      </c>
      <c r="CG67" s="15">
        <f>CF67/486</f>
        <v>0.72839506172839508</v>
      </c>
      <c r="CH67" s="14"/>
      <c r="CI67" s="14" t="s">
        <v>430</v>
      </c>
      <c r="CJ67" s="14">
        <v>461</v>
      </c>
      <c r="CK67" s="15">
        <f>CJ67/513</f>
        <v>0.89863547758284601</v>
      </c>
      <c r="CL67" s="14"/>
    </row>
    <row r="68" spans="1:90" ht="51">
      <c r="A68" s="64"/>
      <c r="B68" s="64"/>
      <c r="C68" s="65"/>
      <c r="D68" s="65"/>
      <c r="E68" s="65"/>
      <c r="F68" s="65"/>
      <c r="G68" s="65"/>
      <c r="H68" s="8" t="s">
        <v>431</v>
      </c>
      <c r="I68" s="9" t="s">
        <v>432</v>
      </c>
      <c r="J68" s="9" t="s">
        <v>433</v>
      </c>
      <c r="K68" s="9" t="s">
        <v>434</v>
      </c>
      <c r="L68" s="9" t="s">
        <v>435</v>
      </c>
      <c r="M68" s="9" t="s">
        <v>436</v>
      </c>
      <c r="N68" s="9" t="s">
        <v>437</v>
      </c>
      <c r="O68" s="57" t="s">
        <v>438</v>
      </c>
      <c r="P68" s="20" t="s">
        <v>275</v>
      </c>
      <c r="Q68" s="13" t="s">
        <v>58</v>
      </c>
      <c r="R68" s="9" t="s">
        <v>286</v>
      </c>
      <c r="S68" s="14" t="s">
        <v>439</v>
      </c>
      <c r="T68" s="14">
        <v>1</v>
      </c>
      <c r="U68" s="15">
        <v>0</v>
      </c>
      <c r="V68" s="14"/>
      <c r="W68" s="14" t="s">
        <v>439</v>
      </c>
      <c r="X68" s="14">
        <v>1</v>
      </c>
      <c r="Y68" s="15">
        <v>0</v>
      </c>
      <c r="Z68" s="14"/>
      <c r="AA68" s="14" t="s">
        <v>439</v>
      </c>
      <c r="AB68" s="14">
        <v>1</v>
      </c>
      <c r="AC68" s="15">
        <v>0</v>
      </c>
      <c r="AD68" s="14"/>
      <c r="AE68" s="14" t="s">
        <v>439</v>
      </c>
      <c r="AF68" s="14">
        <v>1</v>
      </c>
      <c r="AG68" s="15">
        <v>0</v>
      </c>
      <c r="AH68" s="14"/>
      <c r="AI68" s="14" t="s">
        <v>439</v>
      </c>
      <c r="AJ68" s="14">
        <v>1</v>
      </c>
      <c r="AK68" s="15">
        <v>0</v>
      </c>
      <c r="AL68" s="14"/>
      <c r="AM68" s="14" t="s">
        <v>439</v>
      </c>
      <c r="AN68" s="14">
        <v>1</v>
      </c>
      <c r="AO68" s="15">
        <v>0</v>
      </c>
      <c r="AP68" s="17"/>
      <c r="AQ68" s="17"/>
      <c r="AR68" s="17"/>
      <c r="AS68" s="18"/>
      <c r="AT68" s="17"/>
      <c r="AU68" s="17"/>
      <c r="AV68" s="17"/>
      <c r="AW68" s="18"/>
      <c r="AX68" s="17"/>
      <c r="AY68" s="17"/>
      <c r="AZ68" s="17"/>
      <c r="BA68" s="18"/>
      <c r="BB68" s="17"/>
      <c r="BC68" s="17"/>
      <c r="BD68" s="17"/>
      <c r="BE68" s="18"/>
      <c r="BF68" s="17"/>
      <c r="BG68" s="17"/>
      <c r="BH68" s="17"/>
      <c r="BI68" s="18"/>
      <c r="BJ68" s="17"/>
      <c r="BK68" s="17"/>
      <c r="BL68" s="17"/>
      <c r="BM68" s="18"/>
      <c r="BN68" s="17"/>
      <c r="BO68" s="14" t="s">
        <v>439</v>
      </c>
      <c r="BP68" s="14">
        <v>1</v>
      </c>
      <c r="BQ68" s="15">
        <v>0</v>
      </c>
      <c r="BR68" s="14"/>
      <c r="BS68" s="14" t="s">
        <v>439</v>
      </c>
      <c r="BT68" s="14">
        <v>1</v>
      </c>
      <c r="BU68" s="15">
        <v>0</v>
      </c>
      <c r="BV68" s="14"/>
      <c r="BW68" s="14" t="s">
        <v>439</v>
      </c>
      <c r="BX68" s="14">
        <v>1</v>
      </c>
      <c r="BY68" s="15">
        <v>0</v>
      </c>
      <c r="BZ68" s="14"/>
      <c r="CA68" s="14" t="s">
        <v>439</v>
      </c>
      <c r="CB68" s="14">
        <v>1</v>
      </c>
      <c r="CC68" s="15">
        <v>0</v>
      </c>
      <c r="CD68" s="14"/>
      <c r="CE68" s="14" t="s">
        <v>439</v>
      </c>
      <c r="CF68" s="14">
        <v>1</v>
      </c>
      <c r="CG68" s="15">
        <v>0</v>
      </c>
      <c r="CH68" s="14"/>
      <c r="CI68" s="14" t="s">
        <v>439</v>
      </c>
      <c r="CJ68" s="14">
        <v>1</v>
      </c>
      <c r="CK68" s="15">
        <v>0</v>
      </c>
      <c r="CL68" s="14"/>
    </row>
    <row r="69" spans="1:90" ht="102">
      <c r="A69" s="64"/>
      <c r="B69" s="64"/>
      <c r="C69" s="65"/>
      <c r="D69" s="65"/>
      <c r="E69" s="65"/>
      <c r="F69" s="65"/>
      <c r="G69" s="65"/>
      <c r="H69" s="8" t="s">
        <v>440</v>
      </c>
      <c r="I69" s="40"/>
      <c r="J69" s="40" t="s">
        <v>111</v>
      </c>
      <c r="K69" s="9" t="s">
        <v>441</v>
      </c>
      <c r="L69" s="40" t="s">
        <v>442</v>
      </c>
      <c r="M69" s="9" t="s">
        <v>443</v>
      </c>
      <c r="N69" s="10" t="s">
        <v>444</v>
      </c>
      <c r="O69" s="10" t="s">
        <v>354</v>
      </c>
      <c r="P69" s="20" t="s">
        <v>275</v>
      </c>
      <c r="Q69" s="13" t="s">
        <v>58</v>
      </c>
      <c r="R69" s="9" t="s">
        <v>286</v>
      </c>
      <c r="S69" s="14" t="s">
        <v>445</v>
      </c>
      <c r="T69" s="14">
        <v>1</v>
      </c>
      <c r="U69" s="15">
        <f>110/110</f>
        <v>1</v>
      </c>
      <c r="V69" s="14"/>
      <c r="W69" s="14" t="s">
        <v>445</v>
      </c>
      <c r="X69" s="14">
        <v>1</v>
      </c>
      <c r="Y69" s="15">
        <f>110/110</f>
        <v>1</v>
      </c>
      <c r="Z69" s="14"/>
      <c r="AA69" s="14" t="s">
        <v>445</v>
      </c>
      <c r="AB69" s="14">
        <v>1</v>
      </c>
      <c r="AC69" s="15">
        <f>110/110</f>
        <v>1</v>
      </c>
      <c r="AD69" s="14"/>
      <c r="AE69" s="14" t="s">
        <v>445</v>
      </c>
      <c r="AF69" s="14">
        <v>1</v>
      </c>
      <c r="AG69" s="15">
        <f>110/110</f>
        <v>1</v>
      </c>
      <c r="AH69" s="14"/>
      <c r="AI69" s="14" t="s">
        <v>445</v>
      </c>
      <c r="AJ69" s="14">
        <v>1</v>
      </c>
      <c r="AK69" s="15">
        <f>110/110</f>
        <v>1</v>
      </c>
      <c r="AL69" s="14"/>
      <c r="AM69" s="14" t="s">
        <v>445</v>
      </c>
      <c r="AN69" s="14">
        <v>1</v>
      </c>
      <c r="AO69" s="15">
        <f>110/110</f>
        <v>1</v>
      </c>
      <c r="AP69" s="17"/>
      <c r="AQ69" s="17"/>
      <c r="AR69" s="17"/>
      <c r="AS69" s="18"/>
      <c r="AT69" s="17"/>
      <c r="AU69" s="17"/>
      <c r="AV69" s="17"/>
      <c r="AW69" s="18"/>
      <c r="AX69" s="17"/>
      <c r="AY69" s="17"/>
      <c r="AZ69" s="17"/>
      <c r="BA69" s="18"/>
      <c r="BB69" s="17"/>
      <c r="BC69" s="17"/>
      <c r="BD69" s="17"/>
      <c r="BE69" s="18"/>
      <c r="BF69" s="19"/>
      <c r="BG69" s="17"/>
      <c r="BH69" s="17"/>
      <c r="BI69" s="18"/>
      <c r="BJ69" s="19"/>
      <c r="BK69" s="17"/>
      <c r="BL69" s="17"/>
      <c r="BM69" s="18"/>
      <c r="BN69" s="19"/>
      <c r="BO69" s="14" t="s">
        <v>445</v>
      </c>
      <c r="BP69" s="14">
        <v>1</v>
      </c>
      <c r="BQ69" s="15">
        <f>110/110</f>
        <v>1</v>
      </c>
      <c r="BR69" s="14"/>
      <c r="BS69" s="14" t="s">
        <v>445</v>
      </c>
      <c r="BT69" s="14">
        <v>1</v>
      </c>
      <c r="BU69" s="15">
        <f>110/110</f>
        <v>1</v>
      </c>
      <c r="BV69" s="14"/>
      <c r="BW69" s="14" t="s">
        <v>445</v>
      </c>
      <c r="BX69" s="14">
        <v>1</v>
      </c>
      <c r="BY69" s="15">
        <f>110/110</f>
        <v>1</v>
      </c>
      <c r="BZ69" s="14"/>
      <c r="CA69" s="14" t="s">
        <v>445</v>
      </c>
      <c r="CB69" s="14">
        <v>1</v>
      </c>
      <c r="CC69" s="15">
        <f>110/110</f>
        <v>1</v>
      </c>
      <c r="CD69" s="14"/>
      <c r="CE69" s="14" t="s">
        <v>445</v>
      </c>
      <c r="CF69" s="14">
        <v>1</v>
      </c>
      <c r="CG69" s="15">
        <f>110/110</f>
        <v>1</v>
      </c>
      <c r="CH69" s="14"/>
      <c r="CI69" s="14" t="s">
        <v>445</v>
      </c>
      <c r="CJ69" s="14">
        <v>1</v>
      </c>
      <c r="CK69" s="15">
        <f>110/110</f>
        <v>1</v>
      </c>
      <c r="CL69" s="14"/>
    </row>
    <row r="70" spans="1:90" ht="89.25">
      <c r="A70" s="64"/>
      <c r="B70" s="64"/>
      <c r="C70" s="65"/>
      <c r="D70" s="65"/>
      <c r="E70" s="65"/>
      <c r="F70" s="65"/>
      <c r="G70" s="65"/>
      <c r="H70" s="8" t="s">
        <v>446</v>
      </c>
      <c r="I70" s="40"/>
      <c r="J70" s="40" t="s">
        <v>111</v>
      </c>
      <c r="K70" s="9" t="s">
        <v>447</v>
      </c>
      <c r="L70" s="40" t="s">
        <v>448</v>
      </c>
      <c r="M70" s="9" t="s">
        <v>449</v>
      </c>
      <c r="N70" s="10" t="s">
        <v>444</v>
      </c>
      <c r="O70" s="10" t="s">
        <v>354</v>
      </c>
      <c r="P70" s="20" t="s">
        <v>275</v>
      </c>
      <c r="Q70" s="13" t="s">
        <v>58</v>
      </c>
      <c r="R70" s="9" t="s">
        <v>286</v>
      </c>
      <c r="S70" s="14" t="s">
        <v>450</v>
      </c>
      <c r="T70" s="14">
        <v>12</v>
      </c>
      <c r="U70" s="15">
        <v>1</v>
      </c>
      <c r="V70" s="14"/>
      <c r="W70" s="14" t="s">
        <v>451</v>
      </c>
      <c r="X70" s="14">
        <v>8</v>
      </c>
      <c r="Y70" s="15">
        <v>1</v>
      </c>
      <c r="Z70" s="14"/>
      <c r="AA70" s="14" t="s">
        <v>452</v>
      </c>
      <c r="AB70" s="14">
        <v>6</v>
      </c>
      <c r="AC70" s="15">
        <f>110/110</f>
        <v>1</v>
      </c>
      <c r="AD70" s="14"/>
      <c r="AE70" s="14" t="s">
        <v>453</v>
      </c>
      <c r="AF70" s="14">
        <v>9</v>
      </c>
      <c r="AG70" s="15">
        <v>1</v>
      </c>
      <c r="AH70" s="14"/>
      <c r="AI70" s="14" t="s">
        <v>454</v>
      </c>
      <c r="AJ70" s="14">
        <v>3</v>
      </c>
      <c r="AK70" s="15">
        <f>110/110</f>
        <v>1</v>
      </c>
      <c r="AL70" s="14"/>
      <c r="AM70" s="14" t="s">
        <v>453</v>
      </c>
      <c r="AN70" s="14">
        <v>9</v>
      </c>
      <c r="AO70" s="15">
        <v>1</v>
      </c>
      <c r="AP70" s="17"/>
      <c r="AQ70" s="17"/>
      <c r="AR70" s="17"/>
      <c r="AS70" s="18"/>
      <c r="AT70" s="17"/>
      <c r="AU70" s="17"/>
      <c r="AV70" s="17"/>
      <c r="AW70" s="18"/>
      <c r="AX70" s="17"/>
      <c r="AY70" s="17"/>
      <c r="AZ70" s="17"/>
      <c r="BA70" s="18"/>
      <c r="BB70" s="17"/>
      <c r="BC70" s="17"/>
      <c r="BD70" s="17"/>
      <c r="BE70" s="17"/>
      <c r="BF70" s="17"/>
      <c r="BG70" s="17"/>
      <c r="BH70" s="17"/>
      <c r="BI70" s="53"/>
      <c r="BJ70" s="17"/>
      <c r="BK70" s="17"/>
      <c r="BL70" s="17"/>
      <c r="BM70" s="53"/>
      <c r="BN70" s="17"/>
      <c r="BO70" s="14" t="s">
        <v>453</v>
      </c>
      <c r="BP70" s="14">
        <v>9</v>
      </c>
      <c r="BQ70" s="15">
        <v>1</v>
      </c>
      <c r="BR70" s="14"/>
      <c r="BS70" s="14" t="s">
        <v>453</v>
      </c>
      <c r="BT70" s="14">
        <v>9</v>
      </c>
      <c r="BU70" s="15">
        <v>1</v>
      </c>
      <c r="BV70" s="14"/>
      <c r="BW70" s="14" t="s">
        <v>453</v>
      </c>
      <c r="BX70" s="14">
        <v>9</v>
      </c>
      <c r="BY70" s="15">
        <v>1</v>
      </c>
      <c r="BZ70" s="14"/>
      <c r="CA70" s="14" t="s">
        <v>453</v>
      </c>
      <c r="CB70" s="14">
        <v>9</v>
      </c>
      <c r="CC70" s="15">
        <v>1</v>
      </c>
      <c r="CD70" s="14"/>
      <c r="CE70" s="14" t="s">
        <v>453</v>
      </c>
      <c r="CF70" s="14">
        <v>9</v>
      </c>
      <c r="CG70" s="15">
        <v>1</v>
      </c>
      <c r="CH70" s="14"/>
      <c r="CI70" s="14" t="s">
        <v>453</v>
      </c>
      <c r="CJ70" s="14">
        <v>9</v>
      </c>
      <c r="CK70" s="15">
        <v>1</v>
      </c>
      <c r="CL70" s="14"/>
    </row>
    <row r="71" spans="1:90" ht="114.75">
      <c r="A71" s="64"/>
      <c r="B71" s="64"/>
      <c r="C71" s="65"/>
      <c r="D71" s="65"/>
      <c r="E71" s="65"/>
      <c r="F71" s="65"/>
      <c r="G71" s="65"/>
      <c r="H71" s="8" t="s">
        <v>455</v>
      </c>
      <c r="I71" s="40"/>
      <c r="J71" s="40" t="s">
        <v>111</v>
      </c>
      <c r="K71" s="9" t="s">
        <v>456</v>
      </c>
      <c r="L71" s="40" t="s">
        <v>457</v>
      </c>
      <c r="M71" s="9" t="s">
        <v>458</v>
      </c>
      <c r="N71" s="10" t="s">
        <v>459</v>
      </c>
      <c r="O71" s="10" t="s">
        <v>354</v>
      </c>
      <c r="P71" s="20" t="s">
        <v>275</v>
      </c>
      <c r="Q71" s="13" t="s">
        <v>58</v>
      </c>
      <c r="R71" s="9" t="s">
        <v>286</v>
      </c>
      <c r="S71" s="14" t="s">
        <v>460</v>
      </c>
      <c r="T71" s="14">
        <v>2</v>
      </c>
      <c r="U71" s="15">
        <v>1</v>
      </c>
      <c r="V71" s="14"/>
      <c r="W71" s="14" t="s">
        <v>460</v>
      </c>
      <c r="X71" s="14">
        <v>2</v>
      </c>
      <c r="Y71" s="15">
        <v>1</v>
      </c>
      <c r="Z71" s="14"/>
      <c r="AA71" s="14" t="s">
        <v>460</v>
      </c>
      <c r="AB71" s="14">
        <v>2</v>
      </c>
      <c r="AC71" s="15">
        <v>1</v>
      </c>
      <c r="AD71" s="14"/>
      <c r="AE71" s="14" t="s">
        <v>460</v>
      </c>
      <c r="AF71" s="14">
        <v>2</v>
      </c>
      <c r="AG71" s="15">
        <v>1</v>
      </c>
      <c r="AH71" s="14"/>
      <c r="AI71" s="14" t="s">
        <v>460</v>
      </c>
      <c r="AJ71" s="14">
        <v>2</v>
      </c>
      <c r="AK71" s="15">
        <v>1</v>
      </c>
      <c r="AL71" s="14"/>
      <c r="AM71" s="14" t="s">
        <v>460</v>
      </c>
      <c r="AN71" s="14">
        <v>2</v>
      </c>
      <c r="AO71" s="15">
        <v>1</v>
      </c>
      <c r="AP71" s="17"/>
      <c r="AQ71" s="17"/>
      <c r="AR71" s="17"/>
      <c r="AS71" s="18"/>
      <c r="AT71" s="17"/>
      <c r="AU71" s="17"/>
      <c r="AV71" s="17"/>
      <c r="AW71" s="18"/>
      <c r="AX71" s="17"/>
      <c r="AY71" s="17"/>
      <c r="AZ71" s="17"/>
      <c r="BA71" s="18"/>
      <c r="BB71" s="17"/>
      <c r="BC71" s="17"/>
      <c r="BD71" s="17"/>
      <c r="BE71" s="17"/>
      <c r="BF71" s="17"/>
      <c r="BG71" s="17"/>
      <c r="BH71" s="17"/>
      <c r="BI71" s="53"/>
      <c r="BJ71" s="17"/>
      <c r="BK71" s="17"/>
      <c r="BL71" s="17"/>
      <c r="BM71" s="53"/>
      <c r="BN71" s="17"/>
      <c r="BO71" s="14" t="s">
        <v>460</v>
      </c>
      <c r="BP71" s="14">
        <v>2</v>
      </c>
      <c r="BQ71" s="15">
        <v>1</v>
      </c>
      <c r="BR71" s="14"/>
      <c r="BS71" s="14" t="s">
        <v>460</v>
      </c>
      <c r="BT71" s="14">
        <v>2</v>
      </c>
      <c r="BU71" s="15">
        <v>1</v>
      </c>
      <c r="BV71" s="14"/>
      <c r="BW71" s="14" t="s">
        <v>460</v>
      </c>
      <c r="BX71" s="14">
        <v>2</v>
      </c>
      <c r="BY71" s="15">
        <v>1</v>
      </c>
      <c r="BZ71" s="14"/>
      <c r="CA71" s="14" t="s">
        <v>460</v>
      </c>
      <c r="CB71" s="14">
        <v>2</v>
      </c>
      <c r="CC71" s="15">
        <v>1</v>
      </c>
      <c r="CD71" s="14"/>
      <c r="CE71" s="14" t="s">
        <v>460</v>
      </c>
      <c r="CF71" s="14">
        <v>2</v>
      </c>
      <c r="CG71" s="15">
        <v>1</v>
      </c>
      <c r="CH71" s="14"/>
      <c r="CI71" s="14" t="s">
        <v>460</v>
      </c>
      <c r="CJ71" s="14">
        <v>2</v>
      </c>
      <c r="CK71" s="15">
        <v>1</v>
      </c>
      <c r="CL71" s="14"/>
    </row>
    <row r="72" spans="1:90" ht="114.75">
      <c r="A72" s="64"/>
      <c r="B72" s="64"/>
      <c r="C72" s="65"/>
      <c r="D72" s="65"/>
      <c r="E72" s="65"/>
      <c r="F72" s="65"/>
      <c r="G72" s="65"/>
      <c r="H72" s="64" t="s">
        <v>461</v>
      </c>
      <c r="I72" s="9"/>
      <c r="J72" s="9" t="s">
        <v>462</v>
      </c>
      <c r="K72" s="65" t="s">
        <v>463</v>
      </c>
      <c r="L72" s="65" t="s">
        <v>464</v>
      </c>
      <c r="M72" s="9" t="s">
        <v>465</v>
      </c>
      <c r="N72" s="73" t="s">
        <v>178</v>
      </c>
      <c r="O72" s="10" t="s">
        <v>354</v>
      </c>
      <c r="P72" s="20" t="s">
        <v>275</v>
      </c>
      <c r="Q72" s="68" t="s">
        <v>105</v>
      </c>
      <c r="R72" s="65" t="s">
        <v>116</v>
      </c>
      <c r="S72" s="14" t="s">
        <v>217</v>
      </c>
      <c r="T72" s="43" t="s">
        <v>218</v>
      </c>
      <c r="U72" s="15"/>
      <c r="V72" s="30"/>
      <c r="W72" s="14" t="s">
        <v>219</v>
      </c>
      <c r="X72" s="43" t="s">
        <v>220</v>
      </c>
      <c r="Y72" s="15"/>
      <c r="Z72" s="30"/>
      <c r="AA72" s="14" t="s">
        <v>221</v>
      </c>
      <c r="AB72" s="43" t="s">
        <v>222</v>
      </c>
      <c r="AC72" s="15"/>
      <c r="AD72" s="30"/>
      <c r="AE72" s="14" t="s">
        <v>223</v>
      </c>
      <c r="AF72" s="43" t="s">
        <v>224</v>
      </c>
      <c r="AG72" s="15"/>
      <c r="AH72" s="30"/>
      <c r="AI72" s="14" t="s">
        <v>225</v>
      </c>
      <c r="AJ72" s="43" t="s">
        <v>226</v>
      </c>
      <c r="AK72" s="15"/>
      <c r="AL72" s="30"/>
      <c r="AM72" s="14" t="s">
        <v>227</v>
      </c>
      <c r="AN72" s="43" t="s">
        <v>228</v>
      </c>
      <c r="AO72" s="15"/>
      <c r="AP72" s="30"/>
      <c r="AQ72" s="17"/>
      <c r="AR72" s="17"/>
      <c r="AS72" s="18"/>
      <c r="AT72" s="19"/>
      <c r="AU72" s="17"/>
      <c r="AV72" s="17"/>
      <c r="AW72" s="18"/>
      <c r="AX72" s="19"/>
      <c r="AY72" s="17"/>
      <c r="AZ72" s="17"/>
      <c r="BA72" s="18"/>
      <c r="BB72" s="19"/>
      <c r="BC72" s="17"/>
      <c r="BD72" s="17"/>
      <c r="BE72" s="18"/>
      <c r="BF72" s="19"/>
      <c r="BG72" s="17"/>
      <c r="BH72" s="17"/>
      <c r="BI72" s="18"/>
      <c r="BJ72" s="19"/>
      <c r="BK72" s="17"/>
      <c r="BL72" s="17"/>
      <c r="BM72" s="18"/>
      <c r="BN72" s="19"/>
      <c r="BO72" s="14" t="s">
        <v>229</v>
      </c>
      <c r="BP72" s="43" t="s">
        <v>230</v>
      </c>
      <c r="BQ72" s="15"/>
      <c r="BR72" s="30"/>
      <c r="BS72" s="14" t="s">
        <v>231</v>
      </c>
      <c r="BT72" s="43" t="s">
        <v>232</v>
      </c>
      <c r="BU72" s="15"/>
      <c r="BV72" s="30"/>
      <c r="BW72" s="14" t="s">
        <v>233</v>
      </c>
      <c r="BX72" s="43" t="s">
        <v>234</v>
      </c>
      <c r="BY72" s="15"/>
      <c r="BZ72" s="30"/>
      <c r="CA72" s="14" t="s">
        <v>235</v>
      </c>
      <c r="CB72" s="43" t="s">
        <v>236</v>
      </c>
      <c r="CC72" s="15"/>
      <c r="CD72" s="30"/>
      <c r="CE72" s="14" t="s">
        <v>237</v>
      </c>
      <c r="CF72" s="43" t="s">
        <v>224</v>
      </c>
      <c r="CG72" s="15"/>
      <c r="CH72" s="30"/>
      <c r="CI72" s="14" t="s">
        <v>238</v>
      </c>
      <c r="CJ72" s="43" t="s">
        <v>239</v>
      </c>
      <c r="CK72" s="15"/>
      <c r="CL72" s="30"/>
    </row>
    <row r="73" spans="1:90" ht="38.25">
      <c r="A73" s="64"/>
      <c r="B73" s="64"/>
      <c r="C73" s="65"/>
      <c r="D73" s="65"/>
      <c r="E73" s="65"/>
      <c r="F73" s="65"/>
      <c r="G73" s="65"/>
      <c r="H73" s="64"/>
      <c r="I73" s="9"/>
      <c r="J73" s="9" t="s">
        <v>466</v>
      </c>
      <c r="K73" s="65"/>
      <c r="L73" s="65"/>
      <c r="M73" s="9" t="s">
        <v>467</v>
      </c>
      <c r="N73" s="73"/>
      <c r="O73" s="10" t="s">
        <v>354</v>
      </c>
      <c r="P73" s="20" t="s">
        <v>275</v>
      </c>
      <c r="Q73" s="68"/>
      <c r="R73" s="65"/>
      <c r="S73" s="44">
        <v>23925081</v>
      </c>
      <c r="T73" s="45" t="s">
        <v>250</v>
      </c>
      <c r="U73" s="15"/>
      <c r="V73" s="14"/>
      <c r="W73" s="44">
        <v>23963126</v>
      </c>
      <c r="X73" s="45" t="s">
        <v>251</v>
      </c>
      <c r="Y73" s="15"/>
      <c r="Z73" s="14"/>
      <c r="AA73" s="44">
        <v>24833269</v>
      </c>
      <c r="AB73" s="45" t="s">
        <v>252</v>
      </c>
      <c r="AC73" s="15"/>
      <c r="AD73" s="14"/>
      <c r="AE73" s="46">
        <v>29893205</v>
      </c>
      <c r="AF73" s="45" t="s">
        <v>253</v>
      </c>
      <c r="AG73" s="15"/>
      <c r="AH73" s="14"/>
      <c r="AI73" s="46">
        <v>37542699</v>
      </c>
      <c r="AJ73" s="45" t="s">
        <v>254</v>
      </c>
      <c r="AK73" s="15"/>
      <c r="AL73" s="14"/>
      <c r="AM73" s="47">
        <v>12876538</v>
      </c>
      <c r="AN73" s="45" t="s">
        <v>255</v>
      </c>
      <c r="AO73" s="15"/>
      <c r="AP73" s="14"/>
      <c r="AQ73" s="48"/>
      <c r="AR73" s="17"/>
      <c r="AS73" s="18"/>
      <c r="AT73" s="19"/>
      <c r="AU73" s="48"/>
      <c r="AV73" s="17"/>
      <c r="AW73" s="18"/>
      <c r="AX73" s="19"/>
      <c r="AY73" s="48"/>
      <c r="AZ73" s="17"/>
      <c r="BA73" s="18"/>
      <c r="BB73" s="19"/>
      <c r="BC73" s="48"/>
      <c r="BD73" s="17"/>
      <c r="BE73" s="18"/>
      <c r="BF73" s="19"/>
      <c r="BG73" s="48"/>
      <c r="BH73" s="17"/>
      <c r="BI73" s="18"/>
      <c r="BJ73" s="19"/>
      <c r="BK73" s="48"/>
      <c r="BL73" s="17"/>
      <c r="BM73" s="18"/>
      <c r="BN73" s="19"/>
      <c r="BO73" s="47">
        <v>28273788</v>
      </c>
      <c r="BP73" s="45" t="s">
        <v>256</v>
      </c>
      <c r="BQ73" s="15"/>
      <c r="BR73" s="14"/>
      <c r="BS73" s="47">
        <v>11257026</v>
      </c>
      <c r="BT73" s="45" t="s">
        <v>257</v>
      </c>
      <c r="BU73" s="15"/>
      <c r="BV73" s="14"/>
      <c r="BW73" s="47">
        <v>14612567</v>
      </c>
      <c r="BX73" s="45" t="s">
        <v>258</v>
      </c>
      <c r="BY73" s="15"/>
      <c r="BZ73" s="14"/>
      <c r="CA73" s="47">
        <v>15103409</v>
      </c>
      <c r="CB73" s="45" t="s">
        <v>259</v>
      </c>
      <c r="CC73" s="15"/>
      <c r="CD73" s="14"/>
      <c r="CE73" s="47">
        <v>14848542</v>
      </c>
      <c r="CF73" s="45" t="s">
        <v>258</v>
      </c>
      <c r="CG73" s="15"/>
      <c r="CH73" s="14"/>
      <c r="CI73" s="47">
        <v>10620964</v>
      </c>
      <c r="CJ73" s="45" t="s">
        <v>260</v>
      </c>
      <c r="CK73" s="15"/>
      <c r="CL73" s="14"/>
    </row>
    <row r="74" spans="1:90" ht="63.75">
      <c r="A74" s="64"/>
      <c r="B74" s="64"/>
      <c r="C74" s="65"/>
      <c r="D74" s="65"/>
      <c r="E74" s="65"/>
      <c r="F74" s="65"/>
      <c r="G74" s="65"/>
      <c r="H74" s="8" t="s">
        <v>468</v>
      </c>
      <c r="I74" s="9"/>
      <c r="J74" s="40" t="s">
        <v>111</v>
      </c>
      <c r="K74" s="9" t="s">
        <v>469</v>
      </c>
      <c r="L74" s="9" t="s">
        <v>470</v>
      </c>
      <c r="M74" s="9" t="s">
        <v>471</v>
      </c>
      <c r="N74" s="10" t="s">
        <v>472</v>
      </c>
      <c r="O74" s="10" t="s">
        <v>354</v>
      </c>
      <c r="P74" s="20" t="s">
        <v>275</v>
      </c>
      <c r="Q74" s="13" t="s">
        <v>58</v>
      </c>
      <c r="R74" s="9" t="s">
        <v>286</v>
      </c>
      <c r="S74" s="14" t="s">
        <v>473</v>
      </c>
      <c r="T74" s="14">
        <v>1</v>
      </c>
      <c r="U74" s="15">
        <v>0.25</v>
      </c>
      <c r="V74" s="14"/>
      <c r="W74" s="14" t="s">
        <v>473</v>
      </c>
      <c r="X74" s="14">
        <v>1</v>
      </c>
      <c r="Y74" s="15">
        <v>0.25</v>
      </c>
      <c r="Z74" s="14"/>
      <c r="AA74" s="14" t="s">
        <v>473</v>
      </c>
      <c r="AB74" s="14">
        <v>1</v>
      </c>
      <c r="AC74" s="15">
        <v>0.25</v>
      </c>
      <c r="AD74" s="14"/>
      <c r="AE74" s="14" t="s">
        <v>474</v>
      </c>
      <c r="AF74" s="14">
        <v>1</v>
      </c>
      <c r="AG74" s="15">
        <v>0.5</v>
      </c>
      <c r="AH74" s="14"/>
      <c r="AI74" s="14" t="s">
        <v>474</v>
      </c>
      <c r="AJ74" s="14">
        <v>1</v>
      </c>
      <c r="AK74" s="15">
        <v>0.5</v>
      </c>
      <c r="AL74" s="14"/>
      <c r="AM74" s="14" t="s">
        <v>474</v>
      </c>
      <c r="AN74" s="14">
        <v>1</v>
      </c>
      <c r="AO74" s="15">
        <v>0.5</v>
      </c>
      <c r="AP74" s="14"/>
      <c r="AQ74" s="17"/>
      <c r="AR74" s="17"/>
      <c r="AS74" s="18"/>
      <c r="AT74" s="19"/>
      <c r="AU74" s="17"/>
      <c r="AV74" s="17"/>
      <c r="AW74" s="18"/>
      <c r="AX74" s="19"/>
      <c r="AY74" s="17"/>
      <c r="AZ74" s="17"/>
      <c r="BA74" s="18"/>
      <c r="BB74" s="19"/>
      <c r="BC74" s="17"/>
      <c r="BD74" s="17"/>
      <c r="BE74" s="18"/>
      <c r="BF74" s="19"/>
      <c r="BG74" s="17"/>
      <c r="BH74" s="17"/>
      <c r="BI74" s="18"/>
      <c r="BJ74" s="19"/>
      <c r="BK74" s="17"/>
      <c r="BL74" s="17"/>
      <c r="BM74" s="18"/>
      <c r="BN74" s="19"/>
      <c r="BO74" s="14" t="s">
        <v>475</v>
      </c>
      <c r="BP74" s="14">
        <v>1</v>
      </c>
      <c r="BQ74" s="15">
        <v>0.75</v>
      </c>
      <c r="BR74" s="14"/>
      <c r="BS74" s="14" t="s">
        <v>475</v>
      </c>
      <c r="BT74" s="14">
        <v>1</v>
      </c>
      <c r="BU74" s="15">
        <v>0.75</v>
      </c>
      <c r="BV74" s="14"/>
      <c r="BW74" s="14" t="s">
        <v>475</v>
      </c>
      <c r="BX74" s="14">
        <v>1</v>
      </c>
      <c r="BY74" s="15">
        <v>0.75</v>
      </c>
      <c r="BZ74" s="14"/>
      <c r="CA74" s="14" t="s">
        <v>476</v>
      </c>
      <c r="CB74" s="14">
        <v>1</v>
      </c>
      <c r="CC74" s="15">
        <v>1</v>
      </c>
      <c r="CD74" s="14"/>
      <c r="CE74" s="14" t="s">
        <v>476</v>
      </c>
      <c r="CF74" s="14">
        <v>1</v>
      </c>
      <c r="CG74" s="15">
        <v>1</v>
      </c>
      <c r="CH74" s="14"/>
      <c r="CI74" s="14" t="s">
        <v>476</v>
      </c>
      <c r="CJ74" s="14">
        <v>1</v>
      </c>
      <c r="CK74" s="15">
        <v>1</v>
      </c>
      <c r="CL74" s="14"/>
    </row>
    <row r="75" spans="1:90" ht="89.25">
      <c r="A75" s="64"/>
      <c r="B75" s="64"/>
      <c r="C75" s="65"/>
      <c r="D75" s="65"/>
      <c r="E75" s="65"/>
      <c r="F75" s="65"/>
      <c r="G75" s="65"/>
      <c r="H75" s="8" t="s">
        <v>477</v>
      </c>
      <c r="I75" s="9"/>
      <c r="J75" s="40" t="s">
        <v>111</v>
      </c>
      <c r="K75" s="9" t="s">
        <v>478</v>
      </c>
      <c r="L75" s="9" t="s">
        <v>479</v>
      </c>
      <c r="M75" s="9" t="s">
        <v>480</v>
      </c>
      <c r="N75" s="10" t="s">
        <v>481</v>
      </c>
      <c r="O75" s="55" t="s">
        <v>482</v>
      </c>
      <c r="P75" s="20" t="s">
        <v>275</v>
      </c>
      <c r="Q75" s="13" t="s">
        <v>105</v>
      </c>
      <c r="R75" s="9" t="s">
        <v>276</v>
      </c>
      <c r="S75" s="14" t="s">
        <v>483</v>
      </c>
      <c r="T75" s="14">
        <v>26</v>
      </c>
      <c r="U75" s="15">
        <f>(15-26)/15</f>
        <v>-0.73333333333333328</v>
      </c>
      <c r="V75" s="14"/>
      <c r="W75" s="14" t="s">
        <v>484</v>
      </c>
      <c r="X75" s="14">
        <v>24</v>
      </c>
      <c r="Y75" s="15">
        <f>(40-24)/40</f>
        <v>0.4</v>
      </c>
      <c r="Z75" s="14"/>
      <c r="AA75" s="14" t="s">
        <v>485</v>
      </c>
      <c r="AB75" s="14">
        <v>34</v>
      </c>
      <c r="AC75" s="15">
        <f>(45-34)/45</f>
        <v>0.24444444444444444</v>
      </c>
      <c r="AD75" s="14"/>
      <c r="AE75" s="14" t="s">
        <v>486</v>
      </c>
      <c r="AF75" s="14">
        <v>36</v>
      </c>
      <c r="AG75" s="15">
        <f>(50-36)/50</f>
        <v>0.28000000000000003</v>
      </c>
      <c r="AH75" s="14"/>
      <c r="AI75" s="14" t="s">
        <v>487</v>
      </c>
      <c r="AJ75" s="14">
        <v>45</v>
      </c>
      <c r="AK75" s="15">
        <f>(45-45)/45</f>
        <v>0</v>
      </c>
      <c r="AL75" s="14"/>
      <c r="AM75" s="14" t="s">
        <v>488</v>
      </c>
      <c r="AN75" s="14">
        <v>31</v>
      </c>
      <c r="AO75" s="15">
        <f>(28-31)/28</f>
        <v>-0.10714285714285714</v>
      </c>
      <c r="AP75" s="17"/>
      <c r="AQ75" s="17"/>
      <c r="AR75" s="17"/>
      <c r="AS75" s="18"/>
      <c r="AT75" s="17"/>
      <c r="AU75" s="17"/>
      <c r="AV75" s="17"/>
      <c r="AW75" s="18"/>
      <c r="AX75" s="19"/>
      <c r="AY75" s="17"/>
      <c r="AZ75" s="17"/>
      <c r="BA75" s="18"/>
      <c r="BB75" s="19"/>
      <c r="BC75" s="17"/>
      <c r="BD75" s="17"/>
      <c r="BE75" s="18"/>
      <c r="BF75" s="19"/>
      <c r="BG75" s="17"/>
      <c r="BH75" s="17"/>
      <c r="BI75" s="18"/>
      <c r="BJ75" s="19"/>
      <c r="BK75" s="17"/>
      <c r="BL75" s="17"/>
      <c r="BM75" s="18"/>
      <c r="BN75" s="19"/>
      <c r="BO75" s="14" t="s">
        <v>489</v>
      </c>
      <c r="BP75" s="14">
        <v>27</v>
      </c>
      <c r="BQ75" s="15">
        <f>(28-27)/28</f>
        <v>3.5714285714285712E-2</v>
      </c>
      <c r="BR75" s="14"/>
      <c r="BS75" s="14" t="s">
        <v>490</v>
      </c>
      <c r="BT75" s="14">
        <v>46</v>
      </c>
      <c r="BU75" s="15">
        <f>(28-46)/28</f>
        <v>-0.6428571428571429</v>
      </c>
      <c r="BV75" s="14"/>
      <c r="BW75" s="14" t="s">
        <v>491</v>
      </c>
      <c r="BX75" s="14">
        <v>41</v>
      </c>
      <c r="BY75" s="15">
        <f>(28-41)/28</f>
        <v>-0.4642857142857143</v>
      </c>
      <c r="BZ75" s="14"/>
      <c r="CA75" s="14" t="s">
        <v>492</v>
      </c>
      <c r="CB75" s="14">
        <v>38</v>
      </c>
      <c r="CC75" s="15">
        <f>(28-38)/28</f>
        <v>-0.35714285714285715</v>
      </c>
      <c r="CD75" s="14"/>
      <c r="CE75" s="14" t="s">
        <v>493</v>
      </c>
      <c r="CF75" s="14">
        <v>22</v>
      </c>
      <c r="CG75" s="15">
        <f>(28-22)/28</f>
        <v>0.21428571428571427</v>
      </c>
      <c r="CH75" s="14"/>
      <c r="CI75" s="14" t="s">
        <v>488</v>
      </c>
      <c r="CJ75" s="14">
        <v>31</v>
      </c>
      <c r="CK75" s="15">
        <f>(28-31)/28</f>
        <v>-0.10714285714285714</v>
      </c>
      <c r="CL75" s="14"/>
    </row>
    <row r="79" spans="1:90" ht="12.75" customHeight="1">
      <c r="A79" s="81" t="s">
        <v>494</v>
      </c>
      <c r="B79" s="81"/>
      <c r="C79" s="81"/>
      <c r="D79" s="81"/>
      <c r="E79" s="81"/>
      <c r="F79" s="81"/>
      <c r="G79" s="81"/>
      <c r="H79" s="81"/>
      <c r="I79" s="81"/>
      <c r="J79" s="81"/>
      <c r="K79" s="81"/>
      <c r="L79" s="81"/>
      <c r="M79" s="81"/>
      <c r="N79" s="81"/>
      <c r="O79" s="81"/>
      <c r="P79" s="81"/>
      <c r="Q79" s="81"/>
      <c r="R79" s="81"/>
    </row>
    <row r="91" spans="43:65" ht="25.5">
      <c r="AQ91" s="21" t="s">
        <v>495</v>
      </c>
      <c r="AR91" s="14">
        <v>6</v>
      </c>
      <c r="AS91" s="15">
        <v>1</v>
      </c>
      <c r="AT91" s="21"/>
      <c r="AU91" s="21" t="s">
        <v>496</v>
      </c>
      <c r="AV91" s="14">
        <v>5</v>
      </c>
      <c r="AW91" s="15">
        <v>1</v>
      </c>
      <c r="AX91" s="21"/>
      <c r="AY91" s="21" t="s">
        <v>497</v>
      </c>
      <c r="AZ91" s="14">
        <v>21</v>
      </c>
    </row>
    <row r="94" spans="43:65" ht="38.25">
      <c r="AQ94" s="14" t="s">
        <v>498</v>
      </c>
      <c r="AR94" s="14">
        <v>10</v>
      </c>
      <c r="AS94" s="15">
        <v>1</v>
      </c>
      <c r="AT94" s="14"/>
      <c r="AU94" s="14" t="s">
        <v>499</v>
      </c>
      <c r="AV94" s="14">
        <v>10</v>
      </c>
      <c r="AW94" s="15">
        <v>1</v>
      </c>
      <c r="AX94" s="21"/>
      <c r="AY94" s="14" t="s">
        <v>500</v>
      </c>
      <c r="AZ94" s="14">
        <v>10</v>
      </c>
      <c r="BA94" s="15">
        <v>1</v>
      </c>
      <c r="BB94" s="21"/>
      <c r="BC94" s="21"/>
      <c r="BD94" s="21"/>
      <c r="BE94" s="21"/>
      <c r="BF94" s="21"/>
      <c r="BG94" s="21"/>
      <c r="BH94" s="21"/>
      <c r="BI94" s="21"/>
      <c r="BJ94" s="21"/>
      <c r="BK94" s="21"/>
      <c r="BL94" s="21"/>
      <c r="BM94" s="21"/>
    </row>
  </sheetData>
  <mergeCells count="541">
    <mergeCell ref="N72:N73"/>
    <mergeCell ref="Q72:Q73"/>
    <mergeCell ref="R72:R73"/>
    <mergeCell ref="A79:R79"/>
    <mergeCell ref="H62:H64"/>
    <mergeCell ref="I62:I64"/>
    <mergeCell ref="H66:H67"/>
    <mergeCell ref="H72:H73"/>
    <mergeCell ref="K72:K73"/>
    <mergeCell ref="L72:L73"/>
    <mergeCell ref="A57:B75"/>
    <mergeCell ref="C57:C75"/>
    <mergeCell ref="D57:D75"/>
    <mergeCell ref="E57:E75"/>
    <mergeCell ref="F57:F75"/>
    <mergeCell ref="G57:G75"/>
    <mergeCell ref="A49:B56"/>
    <mergeCell ref="C49:C56"/>
    <mergeCell ref="D49:D56"/>
    <mergeCell ref="E49:E56"/>
    <mergeCell ref="F49:F56"/>
    <mergeCell ref="G49:G56"/>
    <mergeCell ref="BO47:BR47"/>
    <mergeCell ref="BS47:BV47"/>
    <mergeCell ref="BW47:BZ47"/>
    <mergeCell ref="CA47:CD47"/>
    <mergeCell ref="CE47:CH47"/>
    <mergeCell ref="CI47:CL47"/>
    <mergeCell ref="AQ47:AT47"/>
    <mergeCell ref="AU47:AX47"/>
    <mergeCell ref="AY47:BB47"/>
    <mergeCell ref="BC47:BF47"/>
    <mergeCell ref="BG47:BJ47"/>
    <mergeCell ref="BK47:BN47"/>
    <mergeCell ref="S47:V47"/>
    <mergeCell ref="W47:Z47"/>
    <mergeCell ref="AA47:AD47"/>
    <mergeCell ref="AE47:AH47"/>
    <mergeCell ref="AI47:AL47"/>
    <mergeCell ref="AM47:AP47"/>
    <mergeCell ref="M47:M48"/>
    <mergeCell ref="N47:N48"/>
    <mergeCell ref="O47:O48"/>
    <mergeCell ref="P47:P48"/>
    <mergeCell ref="Q47:Q48"/>
    <mergeCell ref="R47:R48"/>
    <mergeCell ref="G47:G48"/>
    <mergeCell ref="H47:H48"/>
    <mergeCell ref="I47:I48"/>
    <mergeCell ref="J47:J48"/>
    <mergeCell ref="K47:K48"/>
    <mergeCell ref="L47:L48"/>
    <mergeCell ref="A44:B44"/>
    <mergeCell ref="A45:B45"/>
    <mergeCell ref="C45:BN45"/>
    <mergeCell ref="A46:B46"/>
    <mergeCell ref="C46:BN46"/>
    <mergeCell ref="A47:B48"/>
    <mergeCell ref="C47:C48"/>
    <mergeCell ref="D47:D48"/>
    <mergeCell ref="E47:E48"/>
    <mergeCell ref="F47:F48"/>
    <mergeCell ref="A36:B43"/>
    <mergeCell ref="C36:C43"/>
    <mergeCell ref="D36:D43"/>
    <mergeCell ref="E36:E43"/>
    <mergeCell ref="F36:F43"/>
    <mergeCell ref="G36:G43"/>
    <mergeCell ref="CG32:CG33"/>
    <mergeCell ref="CH32:CH35"/>
    <mergeCell ref="CI32:CI35"/>
    <mergeCell ref="CJ32:CJ35"/>
    <mergeCell ref="CK32:CK35"/>
    <mergeCell ref="CL32:CL35"/>
    <mergeCell ref="CG34:CG35"/>
    <mergeCell ref="CA32:CA35"/>
    <mergeCell ref="CB32:CB35"/>
    <mergeCell ref="CC32:CC35"/>
    <mergeCell ref="CD32:CD35"/>
    <mergeCell ref="CE32:CE35"/>
    <mergeCell ref="CF32:CF35"/>
    <mergeCell ref="BU32:BU35"/>
    <mergeCell ref="BV32:BV35"/>
    <mergeCell ref="BW32:BW35"/>
    <mergeCell ref="BX32:BX35"/>
    <mergeCell ref="BY32:BY35"/>
    <mergeCell ref="BZ32:BZ35"/>
    <mergeCell ref="BO32:BO35"/>
    <mergeCell ref="BP32:BP35"/>
    <mergeCell ref="BQ32:BQ35"/>
    <mergeCell ref="BR32:BR35"/>
    <mergeCell ref="BS32:BS35"/>
    <mergeCell ref="BT32:BT35"/>
    <mergeCell ref="AC32:AC35"/>
    <mergeCell ref="AD32:AD35"/>
    <mergeCell ref="AM32:AM35"/>
    <mergeCell ref="AN32:AN35"/>
    <mergeCell ref="AO32:AO35"/>
    <mergeCell ref="AP32:AP35"/>
    <mergeCell ref="W32:W35"/>
    <mergeCell ref="X32:X35"/>
    <mergeCell ref="Y32:Y35"/>
    <mergeCell ref="Z32:Z35"/>
    <mergeCell ref="AA32:AA35"/>
    <mergeCell ref="AB32:AB35"/>
    <mergeCell ref="Q32:Q35"/>
    <mergeCell ref="R32:R35"/>
    <mergeCell ref="S32:S35"/>
    <mergeCell ref="T32:T35"/>
    <mergeCell ref="U32:U35"/>
    <mergeCell ref="V32:V35"/>
    <mergeCell ref="CL30:CL31"/>
    <mergeCell ref="H32:H35"/>
    <mergeCell ref="I32:I35"/>
    <mergeCell ref="J32:J35"/>
    <mergeCell ref="K32:K35"/>
    <mergeCell ref="L32:L35"/>
    <mergeCell ref="M32:M35"/>
    <mergeCell ref="N32:N35"/>
    <mergeCell ref="O32:O35"/>
    <mergeCell ref="P32:P35"/>
    <mergeCell ref="CF30:CF31"/>
    <mergeCell ref="CG30:CG31"/>
    <mergeCell ref="CH30:CH31"/>
    <mergeCell ref="CI30:CI31"/>
    <mergeCell ref="CJ30:CJ31"/>
    <mergeCell ref="CK30:CK31"/>
    <mergeCell ref="BZ30:BZ31"/>
    <mergeCell ref="CA30:CA31"/>
    <mergeCell ref="CB30:CB31"/>
    <mergeCell ref="CC30:CC31"/>
    <mergeCell ref="CD30:CD31"/>
    <mergeCell ref="CE30:CE31"/>
    <mergeCell ref="BT30:BT31"/>
    <mergeCell ref="BU30:BU31"/>
    <mergeCell ref="BV30:BV31"/>
    <mergeCell ref="BW30:BW31"/>
    <mergeCell ref="BX30:BX31"/>
    <mergeCell ref="BY30:BY31"/>
    <mergeCell ref="BN30:BN31"/>
    <mergeCell ref="BO30:BO31"/>
    <mergeCell ref="BP30:BP31"/>
    <mergeCell ref="BQ30:BQ31"/>
    <mergeCell ref="BR30:BR31"/>
    <mergeCell ref="BS30:BS31"/>
    <mergeCell ref="BH30:BH31"/>
    <mergeCell ref="BI30:BI31"/>
    <mergeCell ref="BJ30:BJ31"/>
    <mergeCell ref="BK30:BK31"/>
    <mergeCell ref="BL30:BL31"/>
    <mergeCell ref="BM30:BM31"/>
    <mergeCell ref="BB30:BB31"/>
    <mergeCell ref="BC30:BC31"/>
    <mergeCell ref="BD30:BD31"/>
    <mergeCell ref="BE30:BE31"/>
    <mergeCell ref="BF30:BF31"/>
    <mergeCell ref="BG30:BG31"/>
    <mergeCell ref="AV30:AV31"/>
    <mergeCell ref="AW30:AW31"/>
    <mergeCell ref="AX30:AX31"/>
    <mergeCell ref="AY30:AY31"/>
    <mergeCell ref="AZ30:AZ31"/>
    <mergeCell ref="BA30:BA31"/>
    <mergeCell ref="AP30:AP31"/>
    <mergeCell ref="AQ30:AQ31"/>
    <mergeCell ref="AR30:AR31"/>
    <mergeCell ref="AS30:AS31"/>
    <mergeCell ref="AT30:AT31"/>
    <mergeCell ref="AU30:AU31"/>
    <mergeCell ref="AJ30:AJ31"/>
    <mergeCell ref="AK30:AK31"/>
    <mergeCell ref="AL30:AL31"/>
    <mergeCell ref="AM30:AM31"/>
    <mergeCell ref="AN30:AN31"/>
    <mergeCell ref="AO30:AO31"/>
    <mergeCell ref="AD30:AD31"/>
    <mergeCell ref="AE30:AE31"/>
    <mergeCell ref="AF30:AF31"/>
    <mergeCell ref="AG30:AG31"/>
    <mergeCell ref="AH30:AH31"/>
    <mergeCell ref="AI30:AI31"/>
    <mergeCell ref="X30:X31"/>
    <mergeCell ref="Y30:Y31"/>
    <mergeCell ref="Z30:Z31"/>
    <mergeCell ref="AA30:AA31"/>
    <mergeCell ref="AB30:AB31"/>
    <mergeCell ref="AC30:AC31"/>
    <mergeCell ref="R30:R31"/>
    <mergeCell ref="S30:S31"/>
    <mergeCell ref="T30:T31"/>
    <mergeCell ref="U30:U31"/>
    <mergeCell ref="V30:V31"/>
    <mergeCell ref="W30:W31"/>
    <mergeCell ref="K28:K31"/>
    <mergeCell ref="Q28:Q31"/>
    <mergeCell ref="H30:H31"/>
    <mergeCell ref="I30:I31"/>
    <mergeCell ref="J30:J31"/>
    <mergeCell ref="L30:L31"/>
    <mergeCell ref="M30:M31"/>
    <mergeCell ref="N30:N31"/>
    <mergeCell ref="O30:O31"/>
    <mergeCell ref="P30:P31"/>
    <mergeCell ref="A28:B35"/>
    <mergeCell ref="C28:C35"/>
    <mergeCell ref="D28:D35"/>
    <mergeCell ref="E28:E35"/>
    <mergeCell ref="F28:F35"/>
    <mergeCell ref="G28:G35"/>
    <mergeCell ref="CG24:CG25"/>
    <mergeCell ref="CH24:CH27"/>
    <mergeCell ref="CI24:CI27"/>
    <mergeCell ref="CJ24:CJ27"/>
    <mergeCell ref="CK24:CK27"/>
    <mergeCell ref="CL24:CL27"/>
    <mergeCell ref="CG26:CG27"/>
    <mergeCell ref="CA24:CA27"/>
    <mergeCell ref="CB24:CB27"/>
    <mergeCell ref="CC24:CC27"/>
    <mergeCell ref="CD24:CD27"/>
    <mergeCell ref="CE24:CE27"/>
    <mergeCell ref="CF24:CF27"/>
    <mergeCell ref="BU24:BU27"/>
    <mergeCell ref="BV24:BV27"/>
    <mergeCell ref="BW24:BW27"/>
    <mergeCell ref="BX24:BX27"/>
    <mergeCell ref="BY24:BY27"/>
    <mergeCell ref="BZ24:BZ27"/>
    <mergeCell ref="BO24:BO27"/>
    <mergeCell ref="BP24:BP27"/>
    <mergeCell ref="BQ24:BQ27"/>
    <mergeCell ref="BR24:BR27"/>
    <mergeCell ref="BS24:BS27"/>
    <mergeCell ref="BT24:BT27"/>
    <mergeCell ref="AC24:AC27"/>
    <mergeCell ref="AD24:AD27"/>
    <mergeCell ref="AM24:AM27"/>
    <mergeCell ref="AN24:AN27"/>
    <mergeCell ref="AO24:AO27"/>
    <mergeCell ref="AP24:AP27"/>
    <mergeCell ref="W24:W27"/>
    <mergeCell ref="X24:X27"/>
    <mergeCell ref="Y24:Y27"/>
    <mergeCell ref="Z24:Z27"/>
    <mergeCell ref="AA24:AA27"/>
    <mergeCell ref="AB24:AB27"/>
    <mergeCell ref="Q24:Q27"/>
    <mergeCell ref="R24:R27"/>
    <mergeCell ref="S24:S27"/>
    <mergeCell ref="T24:T27"/>
    <mergeCell ref="U24:U27"/>
    <mergeCell ref="V24:V27"/>
    <mergeCell ref="CL22:CL23"/>
    <mergeCell ref="H24:H27"/>
    <mergeCell ref="I24:I27"/>
    <mergeCell ref="J24:J27"/>
    <mergeCell ref="K24:K27"/>
    <mergeCell ref="L24:L27"/>
    <mergeCell ref="M24:M27"/>
    <mergeCell ref="N24:N27"/>
    <mergeCell ref="O24:O27"/>
    <mergeCell ref="P24:P27"/>
    <mergeCell ref="CF22:CF23"/>
    <mergeCell ref="CG22:CG23"/>
    <mergeCell ref="CH22:CH23"/>
    <mergeCell ref="CI22:CI23"/>
    <mergeCell ref="CJ22:CJ23"/>
    <mergeCell ref="CK22:CK23"/>
    <mergeCell ref="BZ22:BZ23"/>
    <mergeCell ref="CA22:CA23"/>
    <mergeCell ref="CB22:CB23"/>
    <mergeCell ref="CC22:CC23"/>
    <mergeCell ref="CD22:CD23"/>
    <mergeCell ref="CE22:CE23"/>
    <mergeCell ref="BT22:BT23"/>
    <mergeCell ref="BU22:BU23"/>
    <mergeCell ref="BV22:BV23"/>
    <mergeCell ref="BW22:BW23"/>
    <mergeCell ref="BX22:BX23"/>
    <mergeCell ref="BY22:BY23"/>
    <mergeCell ref="BN22:BN23"/>
    <mergeCell ref="BO22:BO23"/>
    <mergeCell ref="BP22:BP23"/>
    <mergeCell ref="BQ22:BQ23"/>
    <mergeCell ref="BR22:BR23"/>
    <mergeCell ref="BS22:BS23"/>
    <mergeCell ref="BH22:BH23"/>
    <mergeCell ref="BI22:BI23"/>
    <mergeCell ref="BJ22:BJ23"/>
    <mergeCell ref="BK22:BK23"/>
    <mergeCell ref="BL22:BL23"/>
    <mergeCell ref="BM22:BM23"/>
    <mergeCell ref="BB22:BB23"/>
    <mergeCell ref="BC22:BC23"/>
    <mergeCell ref="BD22:BD23"/>
    <mergeCell ref="BE22:BE23"/>
    <mergeCell ref="BF22:BF23"/>
    <mergeCell ref="BG22:BG23"/>
    <mergeCell ref="AV22:AV23"/>
    <mergeCell ref="AW22:AW23"/>
    <mergeCell ref="AX22:AX23"/>
    <mergeCell ref="AY22:AY23"/>
    <mergeCell ref="AZ22:AZ23"/>
    <mergeCell ref="BA22:BA23"/>
    <mergeCell ref="AP22:AP23"/>
    <mergeCell ref="AQ22:AQ23"/>
    <mergeCell ref="AR22:AR23"/>
    <mergeCell ref="AS22:AS23"/>
    <mergeCell ref="AT22:AT23"/>
    <mergeCell ref="AU22:AU23"/>
    <mergeCell ref="AJ22:AJ23"/>
    <mergeCell ref="AK22:AK23"/>
    <mergeCell ref="AL22:AL23"/>
    <mergeCell ref="AM22:AM23"/>
    <mergeCell ref="AN22:AN23"/>
    <mergeCell ref="AO22:AO23"/>
    <mergeCell ref="AD22:AD23"/>
    <mergeCell ref="AE22:AE23"/>
    <mergeCell ref="AF22:AF23"/>
    <mergeCell ref="AG22:AG23"/>
    <mergeCell ref="AH22:AH23"/>
    <mergeCell ref="AI22:AI23"/>
    <mergeCell ref="X22:X23"/>
    <mergeCell ref="Y22:Y23"/>
    <mergeCell ref="Z22:Z23"/>
    <mergeCell ref="AA22:AA23"/>
    <mergeCell ref="AB22:AB23"/>
    <mergeCell ref="AC22:AC23"/>
    <mergeCell ref="R22:R23"/>
    <mergeCell ref="S22:S23"/>
    <mergeCell ref="T22:T23"/>
    <mergeCell ref="U22:U23"/>
    <mergeCell ref="V22:V23"/>
    <mergeCell ref="W22:W23"/>
    <mergeCell ref="K20:K23"/>
    <mergeCell ref="Q20:Q23"/>
    <mergeCell ref="H22:H23"/>
    <mergeCell ref="I22:I23"/>
    <mergeCell ref="J22:J23"/>
    <mergeCell ref="L22:L23"/>
    <mergeCell ref="M22:M23"/>
    <mergeCell ref="N22:N23"/>
    <mergeCell ref="O22:O23"/>
    <mergeCell ref="P22:P23"/>
    <mergeCell ref="A20:B27"/>
    <mergeCell ref="C20:C27"/>
    <mergeCell ref="D20:D27"/>
    <mergeCell ref="E20:E27"/>
    <mergeCell ref="F20:F27"/>
    <mergeCell ref="G20:G27"/>
    <mergeCell ref="CG16:CG17"/>
    <mergeCell ref="CH16:CH19"/>
    <mergeCell ref="CI16:CI19"/>
    <mergeCell ref="CJ16:CJ19"/>
    <mergeCell ref="CK16:CK19"/>
    <mergeCell ref="CL16:CL19"/>
    <mergeCell ref="CG18:CG19"/>
    <mergeCell ref="CA16:CA19"/>
    <mergeCell ref="CB16:CB19"/>
    <mergeCell ref="CC16:CC19"/>
    <mergeCell ref="CD16:CD19"/>
    <mergeCell ref="CE16:CE19"/>
    <mergeCell ref="CF16:CF19"/>
    <mergeCell ref="BU16:BU19"/>
    <mergeCell ref="BV16:BV19"/>
    <mergeCell ref="BW16:BW19"/>
    <mergeCell ref="BX16:BX19"/>
    <mergeCell ref="BY16:BY19"/>
    <mergeCell ref="BZ16:BZ19"/>
    <mergeCell ref="BO16:BO19"/>
    <mergeCell ref="BP16:BP19"/>
    <mergeCell ref="BQ16:BQ19"/>
    <mergeCell ref="BR16:BR19"/>
    <mergeCell ref="BS16:BS19"/>
    <mergeCell ref="BT16:BT19"/>
    <mergeCell ref="AC16:AC19"/>
    <mergeCell ref="AD16:AD19"/>
    <mergeCell ref="AM16:AM19"/>
    <mergeCell ref="AN16:AN19"/>
    <mergeCell ref="AO16:AO19"/>
    <mergeCell ref="AP16:AP19"/>
    <mergeCell ref="W16:W19"/>
    <mergeCell ref="X16:X19"/>
    <mergeCell ref="Y16:Y19"/>
    <mergeCell ref="Z16:Z19"/>
    <mergeCell ref="AA16:AA19"/>
    <mergeCell ref="AB16:AB19"/>
    <mergeCell ref="Q16:Q19"/>
    <mergeCell ref="R16:R19"/>
    <mergeCell ref="S16:S19"/>
    <mergeCell ref="T16:T19"/>
    <mergeCell ref="U16:U19"/>
    <mergeCell ref="V16:V19"/>
    <mergeCell ref="CL14:CL15"/>
    <mergeCell ref="H16:H19"/>
    <mergeCell ref="I16:I19"/>
    <mergeCell ref="J16:J19"/>
    <mergeCell ref="K16:K19"/>
    <mergeCell ref="L16:L19"/>
    <mergeCell ref="M16:M19"/>
    <mergeCell ref="N16:N19"/>
    <mergeCell ref="O16:O19"/>
    <mergeCell ref="P16:P19"/>
    <mergeCell ref="CF14:CF15"/>
    <mergeCell ref="CG14:CG15"/>
    <mergeCell ref="CH14:CH15"/>
    <mergeCell ref="CI14:CI15"/>
    <mergeCell ref="CJ14:CJ15"/>
    <mergeCell ref="CK14:CK15"/>
    <mergeCell ref="BZ14:BZ15"/>
    <mergeCell ref="CA14:CA15"/>
    <mergeCell ref="CB14:CB15"/>
    <mergeCell ref="CC14:CC15"/>
    <mergeCell ref="CD14:CD15"/>
    <mergeCell ref="CE14:CE15"/>
    <mergeCell ref="BT14:BT15"/>
    <mergeCell ref="BU14:BU15"/>
    <mergeCell ref="BV14:BV15"/>
    <mergeCell ref="BW14:BW15"/>
    <mergeCell ref="BX14:BX15"/>
    <mergeCell ref="BY14:BY15"/>
    <mergeCell ref="BN14:BN15"/>
    <mergeCell ref="BO14:BO15"/>
    <mergeCell ref="BP14:BP15"/>
    <mergeCell ref="BQ14:BQ15"/>
    <mergeCell ref="BR14:BR15"/>
    <mergeCell ref="BS14:BS15"/>
    <mergeCell ref="BH14:BH15"/>
    <mergeCell ref="BI14:BI15"/>
    <mergeCell ref="BJ14:BJ15"/>
    <mergeCell ref="BK14:BK15"/>
    <mergeCell ref="BL14:BL15"/>
    <mergeCell ref="BM14:BM15"/>
    <mergeCell ref="BB14:BB15"/>
    <mergeCell ref="BC14:BC15"/>
    <mergeCell ref="BD14:BD15"/>
    <mergeCell ref="BE14:BE15"/>
    <mergeCell ref="BF14:BF15"/>
    <mergeCell ref="BG14:BG15"/>
    <mergeCell ref="AV14:AV15"/>
    <mergeCell ref="AW14:AW15"/>
    <mergeCell ref="AX14:AX15"/>
    <mergeCell ref="AY14:AY15"/>
    <mergeCell ref="AZ14:AZ15"/>
    <mergeCell ref="BA14:BA15"/>
    <mergeCell ref="AP14:AP15"/>
    <mergeCell ref="AQ14:AQ15"/>
    <mergeCell ref="AR14:AR15"/>
    <mergeCell ref="AS14:AS15"/>
    <mergeCell ref="AT14:AT15"/>
    <mergeCell ref="AU14:AU15"/>
    <mergeCell ref="AJ14:AJ15"/>
    <mergeCell ref="AK14:AK15"/>
    <mergeCell ref="AL14:AL15"/>
    <mergeCell ref="AM14:AM15"/>
    <mergeCell ref="AN14:AN15"/>
    <mergeCell ref="AO14:AO15"/>
    <mergeCell ref="AD14:AD15"/>
    <mergeCell ref="AE14:AE15"/>
    <mergeCell ref="AF14:AF15"/>
    <mergeCell ref="AG14:AG15"/>
    <mergeCell ref="AH14:AH15"/>
    <mergeCell ref="AI14:AI15"/>
    <mergeCell ref="X14:X15"/>
    <mergeCell ref="Y14:Y15"/>
    <mergeCell ref="Z14:Z15"/>
    <mergeCell ref="AA14:AA15"/>
    <mergeCell ref="AB14:AB15"/>
    <mergeCell ref="AC14:AC15"/>
    <mergeCell ref="R14:R15"/>
    <mergeCell ref="S14:S15"/>
    <mergeCell ref="T14:T15"/>
    <mergeCell ref="U14:U15"/>
    <mergeCell ref="V14:V15"/>
    <mergeCell ref="W14:W15"/>
    <mergeCell ref="K12:K15"/>
    <mergeCell ref="Q12:Q15"/>
    <mergeCell ref="H14:H15"/>
    <mergeCell ref="I14:I15"/>
    <mergeCell ref="J14:J15"/>
    <mergeCell ref="L14:L15"/>
    <mergeCell ref="M14:M15"/>
    <mergeCell ref="N14:N15"/>
    <mergeCell ref="O14:O15"/>
    <mergeCell ref="P14:P15"/>
    <mergeCell ref="A12:B19"/>
    <mergeCell ref="C12:C19"/>
    <mergeCell ref="D12:D19"/>
    <mergeCell ref="E12:E19"/>
    <mergeCell ref="F12:F19"/>
    <mergeCell ref="G12:G19"/>
    <mergeCell ref="CA7:CD7"/>
    <mergeCell ref="CE7:CH7"/>
    <mergeCell ref="CI7:CL7"/>
    <mergeCell ref="A9:B11"/>
    <mergeCell ref="C9:C11"/>
    <mergeCell ref="D9:D11"/>
    <mergeCell ref="E9:E11"/>
    <mergeCell ref="F9:F11"/>
    <mergeCell ref="G9:G11"/>
    <mergeCell ref="BC7:BF7"/>
    <mergeCell ref="BG7:BJ7"/>
    <mergeCell ref="BK7:BN7"/>
    <mergeCell ref="BO7:BR7"/>
    <mergeCell ref="BS7:BV7"/>
    <mergeCell ref="BW7:BZ7"/>
    <mergeCell ref="AE7:AH7"/>
    <mergeCell ref="AI7:AL7"/>
    <mergeCell ref="AM7:AP7"/>
    <mergeCell ref="AQ7:AT7"/>
    <mergeCell ref="AU7:AX7"/>
    <mergeCell ref="AY7:BB7"/>
    <mergeCell ref="P7:P8"/>
    <mergeCell ref="Q7:Q8"/>
    <mergeCell ref="R7:R8"/>
    <mergeCell ref="S7:V7"/>
    <mergeCell ref="W7:Z7"/>
    <mergeCell ref="AA7:AD7"/>
    <mergeCell ref="J7:J8"/>
    <mergeCell ref="K7:K8"/>
    <mergeCell ref="L7:L8"/>
    <mergeCell ref="M7:M8"/>
    <mergeCell ref="N7:N8"/>
    <mergeCell ref="O7:O8"/>
    <mergeCell ref="A6:B6"/>
    <mergeCell ref="C6:BN6"/>
    <mergeCell ref="A7:B8"/>
    <mergeCell ref="C7:C8"/>
    <mergeCell ref="D7:D8"/>
    <mergeCell ref="E7:E8"/>
    <mergeCell ref="F7:F8"/>
    <mergeCell ref="G7:G8"/>
    <mergeCell ref="H7:H8"/>
    <mergeCell ref="I7:I8"/>
    <mergeCell ref="A1:B4"/>
    <mergeCell ref="C1:R1"/>
    <mergeCell ref="C2:R2"/>
    <mergeCell ref="C3:R3"/>
    <mergeCell ref="C4:R4"/>
    <mergeCell ref="A5:B5"/>
    <mergeCell ref="C5:BN5"/>
  </mergeCells>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54"/>
  <sheetViews>
    <sheetView workbookViewId="0"/>
  </sheetViews>
  <sheetFormatPr baseColWidth="10" defaultRowHeight="14.25"/>
  <cols>
    <col min="1" max="1" width="25.375" style="82" customWidth="1"/>
    <col min="2" max="2" width="18.125" style="82" customWidth="1"/>
    <col min="3" max="3" width="19.5" style="82" customWidth="1"/>
    <col min="4" max="4" width="23" style="82" customWidth="1"/>
    <col min="5" max="5" width="19" style="82" customWidth="1"/>
    <col min="6" max="6" width="15.5" style="82" customWidth="1"/>
    <col min="7" max="7" width="18.5" style="82" customWidth="1"/>
    <col min="8" max="8" width="15.25" style="82" customWidth="1"/>
    <col min="9" max="9" width="9.875" style="82" customWidth="1"/>
    <col min="10" max="10" width="10.625" style="82" customWidth="1"/>
    <col min="11" max="11" width="10.25" style="82" customWidth="1"/>
    <col min="12" max="12" width="11.125" style="82" customWidth="1"/>
    <col min="13" max="13" width="12.75" style="82" customWidth="1"/>
    <col min="14" max="14" width="13.375" style="82" customWidth="1"/>
    <col min="15" max="15" width="13" style="82" customWidth="1"/>
    <col min="16" max="16" width="12.625" style="82" customWidth="1"/>
    <col min="17" max="17" width="8.5" style="82" customWidth="1"/>
    <col min="18" max="20" width="6.625" style="82" customWidth="1"/>
    <col min="21" max="21" width="9.25" style="82" customWidth="1"/>
    <col min="22" max="22" width="13.375" style="82" customWidth="1"/>
    <col min="23" max="23" width="11.875" style="82" customWidth="1"/>
    <col min="24" max="24" width="13.125" style="82" customWidth="1"/>
    <col min="25" max="25" width="9.875" style="82" customWidth="1"/>
    <col min="26" max="26" width="14.125" style="82" customWidth="1"/>
    <col min="27" max="27" width="9.875" style="82" customWidth="1"/>
    <col min="28" max="28" width="11.875" style="82" customWidth="1"/>
    <col min="29" max="29" width="11" style="82" customWidth="1"/>
    <col min="30" max="30" width="9.5" style="82" customWidth="1"/>
    <col min="31" max="31" width="9" style="82" customWidth="1"/>
    <col min="32" max="32" width="9.875" style="82" customWidth="1"/>
    <col min="33" max="33" width="7.375" style="82" customWidth="1"/>
    <col min="34" max="34" width="9.625" style="82" customWidth="1"/>
    <col min="35" max="35" width="7.375" style="82" customWidth="1"/>
    <col min="36" max="1024" width="9.875" style="82" customWidth="1"/>
    <col min="1025" max="1025" width="11" customWidth="1"/>
  </cols>
  <sheetData>
    <row r="1" spans="2:17" ht="15">
      <c r="L1" s="82" t="s">
        <v>501</v>
      </c>
      <c r="Q1" s="82" t="s">
        <v>502</v>
      </c>
    </row>
    <row r="2" spans="2:17" ht="15.75">
      <c r="B2" s="213" t="s">
        <v>503</v>
      </c>
      <c r="C2" s="213"/>
      <c r="D2" s="213"/>
      <c r="E2" s="213"/>
      <c r="F2" s="213"/>
      <c r="G2" s="213"/>
      <c r="H2" s="213"/>
      <c r="I2" s="83"/>
      <c r="L2" s="214" t="s">
        <v>504</v>
      </c>
      <c r="M2" s="84"/>
      <c r="N2" s="84"/>
      <c r="P2" s="214" t="s">
        <v>504</v>
      </c>
    </row>
    <row r="3" spans="2:17" ht="15.75" customHeight="1">
      <c r="B3" s="214" t="s">
        <v>504</v>
      </c>
      <c r="C3" s="215" t="s">
        <v>505</v>
      </c>
      <c r="D3" s="215"/>
      <c r="E3" s="215" t="s">
        <v>506</v>
      </c>
      <c r="F3" s="215"/>
      <c r="G3" s="215" t="s">
        <v>507</v>
      </c>
      <c r="H3" s="215" t="s">
        <v>508</v>
      </c>
      <c r="I3" s="85"/>
      <c r="L3" s="214"/>
      <c r="M3" s="84" t="s">
        <v>509</v>
      </c>
      <c r="N3" s="84" t="s">
        <v>510</v>
      </c>
      <c r="P3" s="214"/>
    </row>
    <row r="4" spans="2:17" ht="15">
      <c r="B4" s="214"/>
      <c r="C4" s="86" t="s">
        <v>511</v>
      </c>
      <c r="D4" s="87" t="s">
        <v>512</v>
      </c>
      <c r="E4" s="87" t="s">
        <v>511</v>
      </c>
      <c r="F4" s="87" t="s">
        <v>512</v>
      </c>
      <c r="G4" s="215"/>
      <c r="H4" s="215"/>
      <c r="I4" s="85"/>
      <c r="L4" s="88" t="s">
        <v>22</v>
      </c>
      <c r="M4" s="84">
        <v>30</v>
      </c>
      <c r="N4" s="89">
        <v>23925081</v>
      </c>
      <c r="P4" s="88" t="s">
        <v>22</v>
      </c>
      <c r="Q4" s="84">
        <v>228</v>
      </c>
    </row>
    <row r="5" spans="2:17" ht="15">
      <c r="B5" s="90" t="s">
        <v>22</v>
      </c>
      <c r="C5" s="91">
        <v>10520294</v>
      </c>
      <c r="D5" s="92">
        <v>6953484</v>
      </c>
      <c r="E5" s="92">
        <v>5000616</v>
      </c>
      <c r="F5" s="92">
        <v>960594</v>
      </c>
      <c r="G5" s="92">
        <v>8514719</v>
      </c>
      <c r="H5" s="93">
        <f>SUM(C5:G5)</f>
        <v>31949707</v>
      </c>
      <c r="I5" s="94"/>
      <c r="L5" s="88" t="s">
        <v>23</v>
      </c>
      <c r="M5" s="84">
        <v>35</v>
      </c>
      <c r="N5" s="89">
        <v>23963126</v>
      </c>
      <c r="P5" s="88" t="s">
        <v>23</v>
      </c>
      <c r="Q5" s="84">
        <v>245</v>
      </c>
    </row>
    <row r="6" spans="2:17" ht="15">
      <c r="B6" s="88" t="s">
        <v>23</v>
      </c>
      <c r="C6" s="95">
        <v>13355498</v>
      </c>
      <c r="D6" s="96">
        <v>4993161</v>
      </c>
      <c r="E6" s="96">
        <v>9098263</v>
      </c>
      <c r="F6" s="96">
        <v>0</v>
      </c>
      <c r="G6" s="96">
        <v>9333913</v>
      </c>
      <c r="H6" s="97">
        <f>SUM(C6:G6)</f>
        <v>36780835</v>
      </c>
      <c r="I6" s="94"/>
      <c r="L6" s="88" t="s">
        <v>24</v>
      </c>
      <c r="M6" s="84">
        <v>38</v>
      </c>
      <c r="N6" s="89">
        <v>24833269</v>
      </c>
      <c r="P6" s="88" t="s">
        <v>24</v>
      </c>
      <c r="Q6" s="84">
        <v>234</v>
      </c>
    </row>
    <row r="7" spans="2:17" ht="15">
      <c r="B7" s="88" t="s">
        <v>24</v>
      </c>
      <c r="C7" s="95">
        <v>11081255</v>
      </c>
      <c r="D7" s="96">
        <v>7228273</v>
      </c>
      <c r="E7" s="96">
        <v>3559755</v>
      </c>
      <c r="F7" s="96">
        <v>433698</v>
      </c>
      <c r="G7" s="96">
        <v>8013667</v>
      </c>
      <c r="H7" s="97">
        <f>SUM(C7:G7)</f>
        <v>30316648</v>
      </c>
      <c r="I7" s="94"/>
      <c r="L7" s="88" t="s">
        <v>25</v>
      </c>
      <c r="M7" s="84">
        <v>48</v>
      </c>
      <c r="N7" s="89">
        <v>29893205</v>
      </c>
      <c r="P7" s="88" t="s">
        <v>25</v>
      </c>
      <c r="Q7" s="84">
        <v>244</v>
      </c>
    </row>
    <row r="8" spans="2:17" ht="15">
      <c r="B8" s="88" t="s">
        <v>25</v>
      </c>
      <c r="C8" s="95">
        <v>10157096</v>
      </c>
      <c r="D8" s="96">
        <v>6020589</v>
      </c>
      <c r="E8" s="96">
        <v>2954328</v>
      </c>
      <c r="F8" s="96">
        <v>0</v>
      </c>
      <c r="G8" s="96">
        <v>3474646</v>
      </c>
      <c r="H8" s="97">
        <f>SUM(C8:G8)</f>
        <v>22606659</v>
      </c>
      <c r="I8" s="94"/>
      <c r="L8" s="88" t="s">
        <v>26</v>
      </c>
      <c r="M8" s="84">
        <v>50</v>
      </c>
      <c r="N8" s="89">
        <v>37542699</v>
      </c>
      <c r="P8" s="88" t="s">
        <v>26</v>
      </c>
      <c r="Q8" s="84">
        <v>344</v>
      </c>
    </row>
    <row r="9" spans="2:17" ht="15">
      <c r="B9" s="88" t="s">
        <v>26</v>
      </c>
      <c r="C9" s="95">
        <v>14844264</v>
      </c>
      <c r="D9" s="96">
        <v>7155326</v>
      </c>
      <c r="E9" s="96">
        <v>981607</v>
      </c>
      <c r="F9" s="96">
        <v>3201036</v>
      </c>
      <c r="G9" s="96">
        <v>7033590</v>
      </c>
      <c r="H9" s="97">
        <v>33215823</v>
      </c>
      <c r="I9" s="94"/>
      <c r="L9" s="88" t="s">
        <v>27</v>
      </c>
      <c r="M9" s="84">
        <v>19</v>
      </c>
      <c r="N9" s="89">
        <v>12876538</v>
      </c>
      <c r="P9" s="88" t="s">
        <v>27</v>
      </c>
      <c r="Q9" s="84">
        <v>113</v>
      </c>
    </row>
    <row r="10" spans="2:17" ht="15">
      <c r="B10" s="88" t="s">
        <v>27</v>
      </c>
      <c r="C10" s="95">
        <v>7342541</v>
      </c>
      <c r="D10" s="96">
        <v>2556089</v>
      </c>
      <c r="E10" s="96">
        <v>11473978</v>
      </c>
      <c r="F10" s="96">
        <v>5073020</v>
      </c>
      <c r="G10" s="96">
        <v>3847080</v>
      </c>
      <c r="H10" s="97">
        <f t="shared" ref="H10:H16" si="0">SUM(C10:G10)</f>
        <v>30292708</v>
      </c>
      <c r="I10" s="94"/>
      <c r="L10" s="88" t="s">
        <v>28</v>
      </c>
      <c r="M10" s="84">
        <v>41</v>
      </c>
      <c r="N10" s="89">
        <v>28273788</v>
      </c>
      <c r="P10" s="88" t="s">
        <v>28</v>
      </c>
      <c r="Q10" s="84">
        <v>167</v>
      </c>
    </row>
    <row r="11" spans="2:17" ht="15">
      <c r="B11" s="88" t="s">
        <v>28</v>
      </c>
      <c r="C11" s="95">
        <v>5259979</v>
      </c>
      <c r="D11" s="96">
        <v>3249003</v>
      </c>
      <c r="E11" s="96">
        <v>13659730</v>
      </c>
      <c r="F11" s="96">
        <v>2683516</v>
      </c>
      <c r="G11" s="96">
        <v>12023103</v>
      </c>
      <c r="H11" s="97">
        <f t="shared" si="0"/>
        <v>36875331</v>
      </c>
      <c r="I11" s="94"/>
      <c r="L11" s="88" t="s">
        <v>29</v>
      </c>
      <c r="M11" s="84">
        <v>17</v>
      </c>
      <c r="N11" s="89">
        <v>11257026</v>
      </c>
      <c r="P11" s="88" t="s">
        <v>29</v>
      </c>
      <c r="Q11" s="84">
        <v>157</v>
      </c>
    </row>
    <row r="12" spans="2:17" ht="15">
      <c r="B12" s="88" t="s">
        <v>29</v>
      </c>
      <c r="C12" s="95">
        <v>8885101</v>
      </c>
      <c r="D12" s="96">
        <v>3412284</v>
      </c>
      <c r="E12" s="96">
        <v>10412323</v>
      </c>
      <c r="F12" s="96">
        <v>959437</v>
      </c>
      <c r="G12" s="96">
        <v>7857832</v>
      </c>
      <c r="H12" s="97">
        <f t="shared" si="0"/>
        <v>31526977</v>
      </c>
      <c r="I12" s="94"/>
      <c r="L12" s="88" t="s">
        <v>30</v>
      </c>
      <c r="M12" s="84">
        <v>23</v>
      </c>
      <c r="N12" s="89">
        <v>14612567</v>
      </c>
      <c r="P12" s="88" t="s">
        <v>30</v>
      </c>
      <c r="Q12" s="84">
        <v>349</v>
      </c>
    </row>
    <row r="13" spans="2:17" ht="15">
      <c r="B13" s="88" t="s">
        <v>30</v>
      </c>
      <c r="C13" s="95">
        <v>3073896</v>
      </c>
      <c r="D13" s="96">
        <v>2158959</v>
      </c>
      <c r="E13" s="96">
        <v>13011053</v>
      </c>
      <c r="F13" s="96">
        <v>438095</v>
      </c>
      <c r="G13" s="96">
        <v>14433458</v>
      </c>
      <c r="H13" s="97">
        <f t="shared" si="0"/>
        <v>33115461</v>
      </c>
      <c r="I13" s="94"/>
      <c r="L13" s="88" t="s">
        <v>31</v>
      </c>
      <c r="M13" s="84">
        <v>25</v>
      </c>
      <c r="N13" s="89">
        <v>15103409</v>
      </c>
      <c r="P13" s="88" t="s">
        <v>31</v>
      </c>
      <c r="Q13" s="84">
        <v>103</v>
      </c>
    </row>
    <row r="14" spans="2:17" ht="15">
      <c r="B14" s="88" t="s">
        <v>31</v>
      </c>
      <c r="C14" s="95">
        <v>5120371</v>
      </c>
      <c r="D14" s="96">
        <v>1061778</v>
      </c>
      <c r="E14" s="96">
        <v>28318695</v>
      </c>
      <c r="F14" s="96">
        <v>10130164</v>
      </c>
      <c r="G14" s="96">
        <v>26836116</v>
      </c>
      <c r="H14" s="97">
        <f t="shared" si="0"/>
        <v>71467124</v>
      </c>
      <c r="I14" s="94"/>
      <c r="L14" s="88" t="s">
        <v>32</v>
      </c>
      <c r="M14" s="84">
        <v>23</v>
      </c>
      <c r="N14" s="89">
        <v>14848542</v>
      </c>
      <c r="P14" s="88" t="s">
        <v>32</v>
      </c>
      <c r="Q14" s="84">
        <v>244</v>
      </c>
    </row>
    <row r="15" spans="2:17" ht="15">
      <c r="B15" s="88" t="s">
        <v>32</v>
      </c>
      <c r="C15" s="95">
        <v>1700697</v>
      </c>
      <c r="D15" s="96">
        <v>582684</v>
      </c>
      <c r="E15" s="96">
        <v>3464278</v>
      </c>
      <c r="F15" s="96">
        <v>1119898</v>
      </c>
      <c r="G15" s="96">
        <v>8612940</v>
      </c>
      <c r="H15" s="97">
        <f t="shared" si="0"/>
        <v>15480497</v>
      </c>
      <c r="I15" s="94"/>
      <c r="L15" s="88" t="s">
        <v>33</v>
      </c>
      <c r="M15" s="84">
        <v>18</v>
      </c>
      <c r="N15" s="89">
        <v>10620964</v>
      </c>
      <c r="P15" s="88" t="s">
        <v>33</v>
      </c>
      <c r="Q15" s="84">
        <v>308</v>
      </c>
    </row>
    <row r="16" spans="2:17" ht="15">
      <c r="B16" s="88" t="s">
        <v>33</v>
      </c>
      <c r="C16" s="95">
        <v>3288196</v>
      </c>
      <c r="D16" s="96">
        <v>728988</v>
      </c>
      <c r="E16" s="96">
        <v>3331044</v>
      </c>
      <c r="F16" s="96">
        <v>1854827</v>
      </c>
      <c r="G16" s="96">
        <v>4247093</v>
      </c>
      <c r="H16" s="97">
        <f t="shared" si="0"/>
        <v>13450148</v>
      </c>
      <c r="I16" s="94"/>
      <c r="L16" s="98" t="s">
        <v>508</v>
      </c>
      <c r="M16" s="84"/>
      <c r="N16" s="84"/>
      <c r="P16" s="98" t="s">
        <v>508</v>
      </c>
      <c r="Q16" s="84"/>
    </row>
    <row r="17" spans="1:18" ht="15">
      <c r="B17" s="99" t="s">
        <v>508</v>
      </c>
      <c r="C17" s="100">
        <f t="shared" ref="C17:H17" si="1">SUM(C5:C16)</f>
        <v>94629188</v>
      </c>
      <c r="D17" s="101">
        <f t="shared" si="1"/>
        <v>46100618</v>
      </c>
      <c r="E17" s="101">
        <f t="shared" si="1"/>
        <v>105265670</v>
      </c>
      <c r="F17" s="101">
        <f t="shared" si="1"/>
        <v>26854285</v>
      </c>
      <c r="G17" s="101">
        <f t="shared" si="1"/>
        <v>114228157</v>
      </c>
      <c r="H17" s="101">
        <f t="shared" si="1"/>
        <v>387077918</v>
      </c>
      <c r="I17" s="102"/>
    </row>
    <row r="23" spans="1:18" ht="15">
      <c r="E23" s="82" t="s">
        <v>513</v>
      </c>
      <c r="K23" s="103"/>
    </row>
    <row r="25" spans="1:18" ht="105">
      <c r="A25" s="104" t="s">
        <v>514</v>
      </c>
      <c r="D25" s="82">
        <v>87176990</v>
      </c>
      <c r="H25" s="82">
        <v>150</v>
      </c>
      <c r="J25" s="82">
        <f>H25-(H25*0.8)</f>
        <v>30</v>
      </c>
      <c r="K25" s="82">
        <f>J25-(J25*0.66)</f>
        <v>10.199999999999999</v>
      </c>
    </row>
    <row r="26" spans="1:18" ht="15">
      <c r="A26" s="105"/>
    </row>
    <row r="27" spans="1:18" ht="15">
      <c r="A27" s="106" t="s">
        <v>515</v>
      </c>
      <c r="B27" s="107" t="s">
        <v>516</v>
      </c>
      <c r="E27" s="82" t="s">
        <v>517</v>
      </c>
      <c r="K27" s="216" t="s">
        <v>518</v>
      </c>
      <c r="L27" s="216"/>
      <c r="R27" s="82">
        <v>3128041156</v>
      </c>
    </row>
    <row r="28" spans="1:18" ht="15">
      <c r="A28" s="108" t="s">
        <v>519</v>
      </c>
      <c r="B28" s="109">
        <v>84</v>
      </c>
      <c r="C28" s="110">
        <f t="shared" ref="C28:C35" si="2">(B28*B$37)/B$36</f>
        <v>4.6927374301675977E-2</v>
      </c>
      <c r="D28" s="111">
        <f t="shared" ref="D28:D35" si="3">D$25*C28</f>
        <v>4090987.2402234636</v>
      </c>
      <c r="E28" s="82">
        <v>91</v>
      </c>
      <c r="F28" s="82">
        <v>401</v>
      </c>
      <c r="K28" s="82" t="s">
        <v>520</v>
      </c>
      <c r="L28" s="82">
        <v>46</v>
      </c>
    </row>
    <row r="29" spans="1:18" ht="15">
      <c r="A29" s="108" t="s">
        <v>521</v>
      </c>
      <c r="B29" s="109">
        <v>973</v>
      </c>
      <c r="C29" s="110">
        <f t="shared" si="2"/>
        <v>0.54357541899441342</v>
      </c>
      <c r="D29" s="111">
        <f t="shared" si="3"/>
        <v>47387268.865921788</v>
      </c>
      <c r="E29" s="82">
        <v>168</v>
      </c>
      <c r="K29" s="82" t="s">
        <v>522</v>
      </c>
      <c r="L29" s="82">
        <v>44</v>
      </c>
    </row>
    <row r="30" spans="1:18" ht="15">
      <c r="A30" s="108" t="s">
        <v>523</v>
      </c>
      <c r="B30" s="109">
        <v>362</v>
      </c>
      <c r="C30" s="110">
        <f t="shared" si="2"/>
        <v>0.20223463687150839</v>
      </c>
      <c r="D30" s="111">
        <f t="shared" si="3"/>
        <v>17630206.916201118</v>
      </c>
      <c r="E30" s="82">
        <v>121</v>
      </c>
      <c r="K30" s="82" t="s">
        <v>524</v>
      </c>
      <c r="L30" s="82">
        <v>38</v>
      </c>
    </row>
    <row r="31" spans="1:18" ht="15">
      <c r="A31" s="108" t="s">
        <v>525</v>
      </c>
      <c r="B31" s="109">
        <v>0</v>
      </c>
      <c r="C31" s="110">
        <f t="shared" si="2"/>
        <v>0</v>
      </c>
      <c r="D31" s="111">
        <f t="shared" si="3"/>
        <v>0</v>
      </c>
      <c r="K31" s="82" t="s">
        <v>526</v>
      </c>
      <c r="L31" s="82">
        <v>47</v>
      </c>
    </row>
    <row r="32" spans="1:18" ht="15">
      <c r="A32" s="108" t="s">
        <v>527</v>
      </c>
      <c r="B32" s="109">
        <v>0</v>
      </c>
      <c r="C32" s="110">
        <f t="shared" si="2"/>
        <v>0</v>
      </c>
      <c r="D32" s="111">
        <f t="shared" si="3"/>
        <v>0</v>
      </c>
      <c r="K32" s="82" t="s">
        <v>528</v>
      </c>
      <c r="L32" s="82">
        <v>42</v>
      </c>
    </row>
    <row r="33" spans="1:15">
      <c r="A33" s="108" t="s">
        <v>529</v>
      </c>
      <c r="B33" s="109">
        <v>182</v>
      </c>
      <c r="C33" s="110">
        <f t="shared" si="2"/>
        <v>0.10167597765363129</v>
      </c>
      <c r="D33" s="111">
        <f t="shared" si="3"/>
        <v>8863805.6871508379</v>
      </c>
      <c r="F33" s="82" t="e">
        <f>#REF!/2</f>
        <v>#REF!</v>
      </c>
      <c r="K33" s="82" t="s">
        <v>530</v>
      </c>
      <c r="L33" s="82">
        <v>45</v>
      </c>
    </row>
    <row r="34" spans="1:15">
      <c r="A34" s="112" t="s">
        <v>531</v>
      </c>
      <c r="B34" s="113">
        <v>189</v>
      </c>
      <c r="C34" s="110">
        <f t="shared" si="2"/>
        <v>0.10558659217877095</v>
      </c>
      <c r="D34" s="111">
        <f t="shared" si="3"/>
        <v>9204721.2905027941</v>
      </c>
      <c r="E34" s="82">
        <v>256</v>
      </c>
      <c r="F34" s="82">
        <v>759</v>
      </c>
      <c r="K34" s="82" t="s">
        <v>532</v>
      </c>
      <c r="L34" s="82">
        <v>48</v>
      </c>
    </row>
    <row r="35" spans="1:15">
      <c r="A35" s="112" t="s">
        <v>533</v>
      </c>
      <c r="B35" s="113">
        <v>0</v>
      </c>
      <c r="C35" s="114">
        <f t="shared" si="2"/>
        <v>0</v>
      </c>
      <c r="D35" s="111">
        <f t="shared" si="3"/>
        <v>0</v>
      </c>
      <c r="K35" s="82" t="s">
        <v>534</v>
      </c>
      <c r="L35" s="82">
        <v>49</v>
      </c>
      <c r="M35" s="82">
        <v>359</v>
      </c>
    </row>
    <row r="36" spans="1:15">
      <c r="A36" s="112" t="s">
        <v>535</v>
      </c>
      <c r="B36" s="115">
        <f>SUM(B28:B35)</f>
        <v>1790</v>
      </c>
      <c r="C36" s="116">
        <f>SUM(C28:C35)</f>
        <v>1</v>
      </c>
      <c r="D36" s="117">
        <f>SUM(D28:D35)</f>
        <v>87176990</v>
      </c>
      <c r="E36" s="82">
        <v>27</v>
      </c>
      <c r="K36" s="82" t="s">
        <v>536</v>
      </c>
    </row>
    <row r="37" spans="1:15">
      <c r="A37" s="112" t="s">
        <v>537</v>
      </c>
      <c r="B37" s="113">
        <v>1</v>
      </c>
      <c r="E37" s="82">
        <v>25</v>
      </c>
      <c r="K37" s="82" t="s">
        <v>538</v>
      </c>
      <c r="O37" s="82" t="s">
        <v>539</v>
      </c>
    </row>
    <row r="38" spans="1:15">
      <c r="K38" s="82" t="s">
        <v>540</v>
      </c>
    </row>
    <row r="39" spans="1:15">
      <c r="K39" s="82" t="s">
        <v>541</v>
      </c>
    </row>
    <row r="41" spans="1:15">
      <c r="K41" s="82" t="s">
        <v>542</v>
      </c>
      <c r="L41" s="82">
        <v>19</v>
      </c>
    </row>
    <row r="44" spans="1:15">
      <c r="A44" s="217" t="s">
        <v>543</v>
      </c>
      <c r="B44" s="217"/>
      <c r="C44" s="217"/>
      <c r="D44" s="118"/>
      <c r="L44" s="82">
        <f>M35/L41</f>
        <v>18.894736842105264</v>
      </c>
    </row>
    <row r="45" spans="1:15">
      <c r="A45" s="119" t="s">
        <v>544</v>
      </c>
      <c r="B45" s="120" t="s">
        <v>545</v>
      </c>
      <c r="C45" s="121" t="s">
        <v>546</v>
      </c>
      <c r="D45" s="122" t="s">
        <v>547</v>
      </c>
      <c r="L45" s="82">
        <f>L41/M35</f>
        <v>5.2924791086350974E-2</v>
      </c>
    </row>
    <row r="46" spans="1:15">
      <c r="A46" s="123" t="s">
        <v>22</v>
      </c>
      <c r="B46" s="124">
        <v>30</v>
      </c>
      <c r="C46" s="46">
        <v>23925081</v>
      </c>
      <c r="D46" s="84">
        <v>228</v>
      </c>
    </row>
    <row r="47" spans="1:15">
      <c r="A47" s="125" t="s">
        <v>23</v>
      </c>
      <c r="B47" s="126">
        <v>35</v>
      </c>
      <c r="C47" s="127">
        <v>23963126</v>
      </c>
      <c r="D47" s="84">
        <v>245</v>
      </c>
    </row>
    <row r="48" spans="1:15">
      <c r="A48" s="123" t="s">
        <v>24</v>
      </c>
      <c r="B48" s="126">
        <v>38</v>
      </c>
      <c r="C48" s="127">
        <v>24833269</v>
      </c>
      <c r="D48" s="84">
        <v>234</v>
      </c>
    </row>
    <row r="49" spans="1:35">
      <c r="A49" s="125" t="s">
        <v>25</v>
      </c>
      <c r="B49" s="126">
        <v>48</v>
      </c>
      <c r="C49" s="127">
        <v>29893205</v>
      </c>
      <c r="D49" s="84">
        <v>244</v>
      </c>
    </row>
    <row r="50" spans="1:35">
      <c r="A50" s="123" t="s">
        <v>26</v>
      </c>
      <c r="B50" s="126">
        <v>50</v>
      </c>
      <c r="C50" s="127">
        <v>37542699</v>
      </c>
      <c r="D50" s="84">
        <v>344</v>
      </c>
    </row>
    <row r="51" spans="1:35">
      <c r="A51" s="128" t="s">
        <v>27</v>
      </c>
      <c r="B51" s="126"/>
      <c r="D51" s="84"/>
    </row>
    <row r="52" spans="1:35">
      <c r="A52" s="128" t="s">
        <v>28</v>
      </c>
      <c r="B52" s="126"/>
      <c r="C52" s="46"/>
      <c r="D52" s="84"/>
    </row>
    <row r="53" spans="1:35">
      <c r="A53" s="128" t="s">
        <v>29</v>
      </c>
      <c r="B53" s="126"/>
      <c r="C53" s="127"/>
      <c r="D53" s="84"/>
      <c r="N53" s="129" t="s">
        <v>548</v>
      </c>
      <c r="O53" s="84" t="s">
        <v>549</v>
      </c>
    </row>
    <row r="54" spans="1:35">
      <c r="A54" s="128" t="s">
        <v>30</v>
      </c>
      <c r="B54" s="126"/>
      <c r="C54" s="127"/>
      <c r="D54" s="84"/>
      <c r="N54" s="129" t="s">
        <v>523</v>
      </c>
      <c r="O54" s="84" t="s">
        <v>550</v>
      </c>
    </row>
    <row r="55" spans="1:35">
      <c r="A55" s="128" t="s">
        <v>31</v>
      </c>
      <c r="B55" s="126"/>
      <c r="C55" s="127"/>
      <c r="D55" s="84"/>
      <c r="N55" s="129" t="s">
        <v>519</v>
      </c>
      <c r="O55" s="84" t="s">
        <v>551</v>
      </c>
    </row>
    <row r="56" spans="1:35">
      <c r="A56" s="128" t="s">
        <v>32</v>
      </c>
      <c r="B56" s="126"/>
      <c r="C56" s="127"/>
      <c r="D56" s="84"/>
      <c r="N56" s="129" t="s">
        <v>552</v>
      </c>
      <c r="O56" s="84" t="s">
        <v>553</v>
      </c>
    </row>
    <row r="57" spans="1:35">
      <c r="A57" s="128" t="s">
        <v>33</v>
      </c>
      <c r="B57" s="126"/>
      <c r="C57" s="127"/>
      <c r="D57" s="84"/>
      <c r="N57" s="129" t="s">
        <v>554</v>
      </c>
      <c r="O57" s="84" t="s">
        <v>555</v>
      </c>
      <c r="Z57" s="129"/>
      <c r="AA57" s="129" t="s">
        <v>548</v>
      </c>
      <c r="AB57" s="129" t="s">
        <v>519</v>
      </c>
      <c r="AC57" s="129" t="s">
        <v>523</v>
      </c>
      <c r="AD57" s="129" t="s">
        <v>556</v>
      </c>
      <c r="AE57" s="129" t="s">
        <v>525</v>
      </c>
      <c r="AF57" s="129" t="s">
        <v>527</v>
      </c>
      <c r="AG57" s="129" t="s">
        <v>529</v>
      </c>
      <c r="AH57" s="129" t="s">
        <v>552</v>
      </c>
      <c r="AI57" s="129" t="s">
        <v>557</v>
      </c>
    </row>
    <row r="58" spans="1:35">
      <c r="A58" s="130" t="s">
        <v>508</v>
      </c>
      <c r="B58" s="131">
        <f>SUM(B46:B57)</f>
        <v>201</v>
      </c>
      <c r="C58" s="132">
        <f>SUM(C46:C57)</f>
        <v>140157380</v>
      </c>
      <c r="D58" s="84">
        <f>SUM(D46:D57)</f>
        <v>1295</v>
      </c>
      <c r="N58" s="129" t="s">
        <v>558</v>
      </c>
      <c r="O58" s="84" t="s">
        <v>559</v>
      </c>
      <c r="Z58" s="133" t="s">
        <v>22</v>
      </c>
      <c r="AA58" s="134">
        <v>57</v>
      </c>
      <c r="AB58" s="134">
        <v>50</v>
      </c>
      <c r="AC58" s="134">
        <v>0</v>
      </c>
      <c r="AD58" s="134">
        <v>0</v>
      </c>
      <c r="AE58" s="134">
        <v>40</v>
      </c>
      <c r="AF58" s="134">
        <v>30</v>
      </c>
      <c r="AG58" s="134">
        <v>0</v>
      </c>
      <c r="AH58" s="134">
        <v>0</v>
      </c>
      <c r="AI58" s="134">
        <f t="shared" ref="AI58:AI66" si="4">SUM(AA58:AH58)</f>
        <v>177</v>
      </c>
    </row>
    <row r="59" spans="1:35">
      <c r="Z59" s="133" t="s">
        <v>23</v>
      </c>
      <c r="AA59" s="134">
        <v>63</v>
      </c>
      <c r="AB59" s="134">
        <v>40</v>
      </c>
      <c r="AC59" s="134">
        <v>35</v>
      </c>
      <c r="AD59" s="134">
        <v>25</v>
      </c>
      <c r="AE59" s="134">
        <v>12</v>
      </c>
      <c r="AF59" s="134">
        <v>25</v>
      </c>
      <c r="AG59" s="134">
        <v>30</v>
      </c>
      <c r="AH59" s="134">
        <v>47</v>
      </c>
      <c r="AI59" s="134">
        <f t="shared" si="4"/>
        <v>277</v>
      </c>
    </row>
    <row r="60" spans="1:35">
      <c r="Z60" s="133" t="s">
        <v>24</v>
      </c>
      <c r="AA60" s="134">
        <v>80</v>
      </c>
      <c r="AB60" s="134">
        <v>50</v>
      </c>
      <c r="AC60" s="134">
        <v>39</v>
      </c>
      <c r="AD60" s="134">
        <v>45</v>
      </c>
      <c r="AE60" s="134">
        <v>35</v>
      </c>
      <c r="AF60" s="134">
        <v>40</v>
      </c>
      <c r="AG60" s="134">
        <v>25</v>
      </c>
      <c r="AH60" s="134">
        <v>0</v>
      </c>
      <c r="AI60" s="134">
        <f t="shared" si="4"/>
        <v>314</v>
      </c>
    </row>
    <row r="61" spans="1:35">
      <c r="G61" s="82">
        <v>140157380</v>
      </c>
      <c r="H61" s="46"/>
      <c r="Z61" s="133" t="s">
        <v>25</v>
      </c>
      <c r="AA61" s="134">
        <v>40</v>
      </c>
      <c r="AB61" s="134">
        <v>45</v>
      </c>
      <c r="AC61" s="134">
        <v>43</v>
      </c>
      <c r="AD61" s="134">
        <v>45</v>
      </c>
      <c r="AE61" s="134">
        <v>28</v>
      </c>
      <c r="AF61" s="134">
        <v>22</v>
      </c>
      <c r="AG61" s="134">
        <v>28</v>
      </c>
      <c r="AH61" s="134">
        <v>8</v>
      </c>
      <c r="AI61" s="134">
        <f t="shared" si="4"/>
        <v>259</v>
      </c>
    </row>
    <row r="62" spans="1:35">
      <c r="Z62" s="133" t="s">
        <v>26</v>
      </c>
      <c r="AA62" s="134">
        <v>52</v>
      </c>
      <c r="AB62" s="134">
        <v>50</v>
      </c>
      <c r="AC62" s="134">
        <v>33</v>
      </c>
      <c r="AD62" s="134">
        <v>20</v>
      </c>
      <c r="AE62" s="134">
        <v>19</v>
      </c>
      <c r="AF62" s="134">
        <v>0</v>
      </c>
      <c r="AG62" s="134">
        <v>44</v>
      </c>
      <c r="AH62" s="134">
        <v>45</v>
      </c>
      <c r="AI62" s="134">
        <f t="shared" si="4"/>
        <v>263</v>
      </c>
    </row>
    <row r="63" spans="1:35">
      <c r="Z63" s="133" t="s">
        <v>27</v>
      </c>
      <c r="AA63" s="134">
        <v>28</v>
      </c>
      <c r="AB63" s="134">
        <v>10</v>
      </c>
      <c r="AC63" s="134">
        <v>0</v>
      </c>
      <c r="AD63" s="134">
        <v>0</v>
      </c>
      <c r="AE63" s="134">
        <v>10</v>
      </c>
      <c r="AF63" s="134">
        <v>0</v>
      </c>
      <c r="AG63" s="134">
        <v>0</v>
      </c>
      <c r="AH63" s="134">
        <v>0</v>
      </c>
      <c r="AI63" s="134">
        <f t="shared" si="4"/>
        <v>48</v>
      </c>
    </row>
    <row r="64" spans="1:35">
      <c r="Z64" s="133" t="s">
        <v>28</v>
      </c>
      <c r="AA64" s="134">
        <v>22</v>
      </c>
      <c r="AB64" s="134">
        <v>10</v>
      </c>
      <c r="AC64" s="134">
        <v>16</v>
      </c>
      <c r="AD64" s="134">
        <v>0</v>
      </c>
      <c r="AE64" s="134">
        <v>0</v>
      </c>
      <c r="AF64" s="134">
        <v>0</v>
      </c>
      <c r="AG64" s="134">
        <v>6</v>
      </c>
      <c r="AH64" s="134">
        <v>0</v>
      </c>
      <c r="AI64" s="134">
        <f t="shared" si="4"/>
        <v>54</v>
      </c>
    </row>
    <row r="65" spans="1:35" ht="16.5" customHeight="1">
      <c r="A65" s="135">
        <v>2018</v>
      </c>
      <c r="B65" s="218" t="s">
        <v>560</v>
      </c>
      <c r="C65" s="218"/>
      <c r="D65" s="218"/>
      <c r="E65" s="136"/>
      <c r="Z65" s="133" t="s">
        <v>29</v>
      </c>
      <c r="AA65" s="134">
        <v>95</v>
      </c>
      <c r="AB65" s="134">
        <v>94</v>
      </c>
      <c r="AC65" s="134">
        <v>68</v>
      </c>
      <c r="AD65" s="134">
        <v>40</v>
      </c>
      <c r="AE65" s="134">
        <v>64</v>
      </c>
      <c r="AF65" s="134">
        <v>44</v>
      </c>
      <c r="AG65" s="134">
        <v>53</v>
      </c>
      <c r="AH65" s="134">
        <v>55</v>
      </c>
      <c r="AI65" s="134">
        <f t="shared" si="4"/>
        <v>513</v>
      </c>
    </row>
    <row r="66" spans="1:35">
      <c r="A66" s="137" t="s">
        <v>544</v>
      </c>
      <c r="B66" s="138" t="s">
        <v>561</v>
      </c>
      <c r="C66" s="138" t="s">
        <v>562</v>
      </c>
      <c r="D66" s="138" t="s">
        <v>563</v>
      </c>
      <c r="E66" s="139" t="s">
        <v>557</v>
      </c>
      <c r="Z66" s="133" t="s">
        <v>30</v>
      </c>
      <c r="AA66" s="134">
        <v>40</v>
      </c>
      <c r="AB66" s="134">
        <v>50</v>
      </c>
      <c r="AC66" s="134">
        <v>37</v>
      </c>
      <c r="AD66" s="134">
        <v>33</v>
      </c>
      <c r="AE66" s="134">
        <v>34</v>
      </c>
      <c r="AF66" s="134">
        <v>28</v>
      </c>
      <c r="AG66" s="134">
        <v>18</v>
      </c>
      <c r="AH66" s="134">
        <v>38</v>
      </c>
      <c r="AI66" s="134">
        <f t="shared" si="4"/>
        <v>278</v>
      </c>
    </row>
    <row r="67" spans="1:35">
      <c r="A67" s="140" t="s">
        <v>22</v>
      </c>
      <c r="B67" s="141"/>
      <c r="C67" s="141"/>
      <c r="D67" s="141"/>
      <c r="E67" s="142">
        <f t="shared" ref="E67:E74" si="5">SUM(B67:D67)</f>
        <v>0</v>
      </c>
    </row>
    <row r="68" spans="1:35">
      <c r="A68" s="140" t="s">
        <v>23</v>
      </c>
      <c r="B68" s="143"/>
      <c r="C68" s="143"/>
      <c r="D68" s="143"/>
      <c r="E68" s="144">
        <f t="shared" si="5"/>
        <v>0</v>
      </c>
    </row>
    <row r="69" spans="1:35">
      <c r="A69" s="140" t="s">
        <v>24</v>
      </c>
      <c r="B69" s="143">
        <v>13</v>
      </c>
      <c r="C69" s="143">
        <v>31</v>
      </c>
      <c r="D69" s="143">
        <v>4</v>
      </c>
      <c r="E69" s="144">
        <f t="shared" si="5"/>
        <v>48</v>
      </c>
    </row>
    <row r="70" spans="1:35">
      <c r="A70" s="140" t="s">
        <v>25</v>
      </c>
      <c r="B70" s="143">
        <v>20</v>
      </c>
      <c r="C70" s="143">
        <v>24</v>
      </c>
      <c r="D70" s="143">
        <v>0</v>
      </c>
      <c r="E70" s="144">
        <f t="shared" si="5"/>
        <v>44</v>
      </c>
    </row>
    <row r="71" spans="1:35">
      <c r="A71" s="145" t="s">
        <v>26</v>
      </c>
      <c r="B71" s="146"/>
      <c r="C71" s="146"/>
      <c r="D71" s="146"/>
      <c r="E71" s="144">
        <f t="shared" si="5"/>
        <v>0</v>
      </c>
    </row>
    <row r="72" spans="1:35">
      <c r="A72" s="140" t="s">
        <v>27</v>
      </c>
      <c r="B72" s="143">
        <v>7</v>
      </c>
      <c r="C72" s="143">
        <v>25</v>
      </c>
      <c r="D72" s="143">
        <v>1</v>
      </c>
      <c r="E72" s="144">
        <f t="shared" si="5"/>
        <v>33</v>
      </c>
    </row>
    <row r="73" spans="1:35">
      <c r="A73" s="140" t="s">
        <v>28</v>
      </c>
      <c r="B73" s="141"/>
      <c r="C73" s="141"/>
      <c r="D73" s="141"/>
      <c r="E73" s="144">
        <f t="shared" si="5"/>
        <v>0</v>
      </c>
    </row>
    <row r="74" spans="1:35">
      <c r="A74" s="140" t="s">
        <v>29</v>
      </c>
      <c r="B74" s="143">
        <v>15</v>
      </c>
      <c r="C74" s="143">
        <v>25</v>
      </c>
      <c r="D74" s="143">
        <v>0</v>
      </c>
      <c r="E74" s="144">
        <f t="shared" si="5"/>
        <v>40</v>
      </c>
    </row>
    <row r="75" spans="1:35">
      <c r="A75" s="137" t="s">
        <v>30</v>
      </c>
      <c r="B75" s="143"/>
      <c r="C75" s="143"/>
      <c r="D75" s="143"/>
      <c r="E75" s="144">
        <v>0</v>
      </c>
    </row>
    <row r="76" spans="1:35">
      <c r="A76" s="140" t="s">
        <v>31</v>
      </c>
      <c r="B76" s="143">
        <v>22</v>
      </c>
      <c r="C76" s="143">
        <v>34</v>
      </c>
      <c r="D76" s="143">
        <v>0</v>
      </c>
      <c r="E76" s="144">
        <v>56</v>
      </c>
    </row>
    <row r="77" spans="1:35">
      <c r="A77" s="140" t="s">
        <v>32</v>
      </c>
      <c r="B77" s="143"/>
      <c r="C77" s="143"/>
      <c r="D77" s="143"/>
      <c r="E77" s="144">
        <v>0</v>
      </c>
    </row>
    <row r="78" spans="1:35">
      <c r="A78" s="140" t="s">
        <v>33</v>
      </c>
      <c r="B78" s="143">
        <v>22</v>
      </c>
      <c r="C78" s="143">
        <v>34</v>
      </c>
      <c r="D78" s="143"/>
      <c r="E78" s="144">
        <v>56</v>
      </c>
    </row>
    <row r="79" spans="1:35">
      <c r="E79" s="147"/>
    </row>
    <row r="81" spans="1:31" ht="28.5" customHeight="1">
      <c r="A81" s="219" t="s">
        <v>564</v>
      </c>
      <c r="B81" s="219"/>
    </row>
    <row r="82" spans="1:31">
      <c r="A82" s="148" t="s">
        <v>544</v>
      </c>
      <c r="B82" s="149" t="s">
        <v>565</v>
      </c>
      <c r="N82" s="150" t="s">
        <v>566</v>
      </c>
      <c r="O82" s="134">
        <v>395</v>
      </c>
    </row>
    <row r="83" spans="1:31" ht="27.75" customHeight="1">
      <c r="A83" s="151" t="s">
        <v>22</v>
      </c>
      <c r="B83" s="152"/>
      <c r="C83" s="153"/>
      <c r="D83" s="153"/>
      <c r="E83" s="153"/>
      <c r="F83" s="153"/>
      <c r="G83" s="153"/>
      <c r="H83" s="153"/>
      <c r="I83" s="154"/>
      <c r="J83" s="82">
        <f>SUM(B83:H83)</f>
        <v>0</v>
      </c>
      <c r="K83" s="82" t="s">
        <v>567</v>
      </c>
      <c r="L83" s="82">
        <f>J83+J84+J85</f>
        <v>66</v>
      </c>
      <c r="N83" s="150" t="s">
        <v>568</v>
      </c>
      <c r="O83" s="134">
        <v>1318</v>
      </c>
      <c r="Q83" s="82" t="s">
        <v>569</v>
      </c>
    </row>
    <row r="84" spans="1:31">
      <c r="A84" s="153" t="s">
        <v>23</v>
      </c>
      <c r="B84" s="155"/>
      <c r="C84" s="151"/>
      <c r="D84" s="151"/>
      <c r="E84" s="151"/>
      <c r="F84" s="151"/>
      <c r="G84" s="151"/>
      <c r="H84" s="151"/>
      <c r="I84" s="154"/>
      <c r="J84" s="82">
        <f>SUM(B84:H84)</f>
        <v>0</v>
      </c>
      <c r="N84" s="150" t="s">
        <v>570</v>
      </c>
      <c r="O84" s="134">
        <v>343</v>
      </c>
      <c r="P84" s="82">
        <v>1000</v>
      </c>
      <c r="Q84" s="82">
        <v>160</v>
      </c>
      <c r="R84" s="82">
        <v>1550</v>
      </c>
      <c r="U84" s="82">
        <v>50</v>
      </c>
    </row>
    <row r="85" spans="1:31">
      <c r="A85" s="153" t="s">
        <v>24</v>
      </c>
      <c r="B85" s="155">
        <v>66</v>
      </c>
      <c r="C85" s="153"/>
      <c r="D85" s="153"/>
      <c r="E85" s="153"/>
      <c r="F85" s="153"/>
      <c r="G85" s="153"/>
      <c r="H85" s="153"/>
      <c r="I85" s="154"/>
      <c r="J85" s="82">
        <f>SUM(B85:H85)</f>
        <v>66</v>
      </c>
      <c r="N85" s="156" t="s">
        <v>571</v>
      </c>
      <c r="O85" s="134">
        <v>222</v>
      </c>
    </row>
    <row r="86" spans="1:31">
      <c r="A86" s="153"/>
      <c r="B86" s="155"/>
      <c r="C86" s="153"/>
      <c r="D86" s="153"/>
      <c r="E86" s="153"/>
      <c r="F86" s="153"/>
      <c r="G86" s="153"/>
      <c r="H86" s="153"/>
      <c r="I86" s="154"/>
      <c r="N86" s="156" t="s">
        <v>572</v>
      </c>
      <c r="O86" s="134">
        <v>295</v>
      </c>
    </row>
    <row r="87" spans="1:31">
      <c r="A87" s="153" t="s">
        <v>25</v>
      </c>
      <c r="B87" s="155">
        <v>44</v>
      </c>
      <c r="C87" s="153"/>
      <c r="D87" s="153"/>
      <c r="E87" s="153"/>
      <c r="F87" s="153"/>
      <c r="G87" s="153"/>
      <c r="H87" s="153"/>
      <c r="I87" s="154"/>
      <c r="J87" s="82">
        <f>SUM(B87:H87)</f>
        <v>44</v>
      </c>
      <c r="K87" s="82" t="s">
        <v>573</v>
      </c>
      <c r="L87" s="82">
        <f>J87+J88+J89</f>
        <v>69</v>
      </c>
      <c r="N87" s="150" t="s">
        <v>574</v>
      </c>
      <c r="O87" s="134">
        <v>199</v>
      </c>
    </row>
    <row r="88" spans="1:31" ht="30.75" customHeight="1">
      <c r="A88" s="153" t="s">
        <v>26</v>
      </c>
      <c r="B88" s="155"/>
      <c r="C88" s="153"/>
      <c r="D88" s="153"/>
      <c r="E88" s="153"/>
      <c r="F88" s="153"/>
      <c r="G88" s="153"/>
      <c r="H88" s="153"/>
      <c r="I88" s="154"/>
      <c r="J88" s="82">
        <f>SUM(B88:H88)</f>
        <v>0</v>
      </c>
      <c r="N88" s="150" t="s">
        <v>575</v>
      </c>
      <c r="O88" s="134"/>
      <c r="Y88" s="220" t="s">
        <v>576</v>
      </c>
      <c r="Z88" s="220"/>
      <c r="AA88" s="220"/>
      <c r="AB88" s="220"/>
      <c r="AC88" s="220"/>
      <c r="AD88" s="220"/>
      <c r="AE88" s="220"/>
    </row>
    <row r="89" spans="1:31">
      <c r="A89" s="153" t="s">
        <v>27</v>
      </c>
      <c r="B89" s="155">
        <v>25</v>
      </c>
      <c r="C89" s="153"/>
      <c r="D89" s="153"/>
      <c r="E89" s="153"/>
      <c r="F89" s="153"/>
      <c r="G89" s="153"/>
      <c r="H89" s="153"/>
      <c r="I89" s="154"/>
      <c r="J89" s="82">
        <f>SUM(B89:H89)</f>
        <v>25</v>
      </c>
      <c r="N89" s="150" t="s">
        <v>577</v>
      </c>
      <c r="O89" s="134"/>
      <c r="Y89" s="156"/>
      <c r="Z89" s="156" t="s">
        <v>566</v>
      </c>
      <c r="AA89" s="156" t="s">
        <v>578</v>
      </c>
      <c r="AB89" s="156" t="s">
        <v>579</v>
      </c>
      <c r="AC89" s="156" t="s">
        <v>580</v>
      </c>
      <c r="AD89" s="156" t="s">
        <v>581</v>
      </c>
      <c r="AE89" s="156" t="s">
        <v>582</v>
      </c>
    </row>
    <row r="90" spans="1:31">
      <c r="B90" s="157">
        <v>1300</v>
      </c>
      <c r="C90" s="158">
        <v>1000</v>
      </c>
      <c r="D90" s="158">
        <v>150</v>
      </c>
      <c r="E90" s="158">
        <v>1500</v>
      </c>
      <c r="J90" s="82">
        <f>SUM(B90:G90)</f>
        <v>3950</v>
      </c>
      <c r="K90" s="82" t="s">
        <v>583</v>
      </c>
      <c r="L90" s="82">
        <f>J90</f>
        <v>3950</v>
      </c>
      <c r="Y90" s="156" t="s">
        <v>22</v>
      </c>
      <c r="Z90" s="108">
        <v>33</v>
      </c>
      <c r="AA90" s="108">
        <v>50</v>
      </c>
      <c r="AB90" s="108">
        <v>20</v>
      </c>
      <c r="AC90" s="108">
        <v>22</v>
      </c>
      <c r="AD90" s="108"/>
      <c r="AE90" s="108">
        <v>28</v>
      </c>
    </row>
    <row r="91" spans="1:31">
      <c r="B91" s="154"/>
      <c r="C91" s="154"/>
      <c r="D91" s="154"/>
      <c r="E91" s="154"/>
      <c r="Y91" s="156" t="s">
        <v>23</v>
      </c>
      <c r="Z91" s="108">
        <v>36</v>
      </c>
      <c r="AA91" s="108">
        <v>14</v>
      </c>
      <c r="AB91" s="108">
        <v>25</v>
      </c>
      <c r="AC91" s="108">
        <v>29</v>
      </c>
      <c r="AD91" s="108">
        <v>130</v>
      </c>
      <c r="AE91" s="108">
        <v>24</v>
      </c>
    </row>
    <row r="92" spans="1:31" ht="15" customHeight="1">
      <c r="A92" s="221" t="s">
        <v>584</v>
      </c>
      <c r="B92" s="221"/>
      <c r="C92" s="221"/>
      <c r="D92" s="221"/>
      <c r="E92" s="221"/>
      <c r="F92" s="221"/>
      <c r="G92" s="221"/>
      <c r="Y92" s="156" t="s">
        <v>24</v>
      </c>
      <c r="Z92" s="108">
        <v>38</v>
      </c>
      <c r="AA92" s="108">
        <v>25</v>
      </c>
      <c r="AB92" s="108">
        <v>28</v>
      </c>
      <c r="AC92" s="108">
        <v>28</v>
      </c>
      <c r="AD92" s="108">
        <v>130</v>
      </c>
      <c r="AE92" s="108">
        <v>20</v>
      </c>
    </row>
    <row r="93" spans="1:31">
      <c r="A93" s="159" t="s">
        <v>544</v>
      </c>
      <c r="B93" s="160" t="s">
        <v>585</v>
      </c>
      <c r="C93" s="159" t="s">
        <v>586</v>
      </c>
      <c r="D93" s="159" t="s">
        <v>587</v>
      </c>
      <c r="E93" s="159" t="s">
        <v>588</v>
      </c>
      <c r="F93" s="159" t="s">
        <v>589</v>
      </c>
      <c r="G93" s="159" t="s">
        <v>590</v>
      </c>
      <c r="Y93" s="156" t="s">
        <v>25</v>
      </c>
      <c r="Z93" s="108">
        <v>28</v>
      </c>
      <c r="AA93" s="108">
        <v>36</v>
      </c>
      <c r="AB93" s="108">
        <v>14</v>
      </c>
      <c r="AC93" s="108">
        <v>18</v>
      </c>
      <c r="AD93" s="108">
        <v>130</v>
      </c>
      <c r="AE93" s="108">
        <v>18</v>
      </c>
    </row>
    <row r="94" spans="1:31">
      <c r="A94" s="161" t="s">
        <v>22</v>
      </c>
      <c r="B94" s="162">
        <v>104</v>
      </c>
      <c r="C94" s="161">
        <v>4</v>
      </c>
      <c r="D94" s="161">
        <v>0</v>
      </c>
      <c r="E94" s="161">
        <v>426</v>
      </c>
      <c r="F94" s="161">
        <v>0</v>
      </c>
      <c r="G94" s="161">
        <f t="shared" ref="G94:G105" si="6">SUM(B94:F94)</f>
        <v>534</v>
      </c>
      <c r="Y94" s="156" t="s">
        <v>26</v>
      </c>
      <c r="Z94" s="108">
        <v>32</v>
      </c>
      <c r="AA94" s="108">
        <v>25</v>
      </c>
      <c r="AB94" s="108">
        <v>13</v>
      </c>
      <c r="AC94" s="108">
        <v>22</v>
      </c>
      <c r="AD94" s="108">
        <v>130</v>
      </c>
      <c r="AE94" s="108">
        <v>19</v>
      </c>
    </row>
    <row r="95" spans="1:31">
      <c r="A95" s="163" t="s">
        <v>23</v>
      </c>
      <c r="B95" s="164">
        <v>52</v>
      </c>
      <c r="C95" s="163">
        <v>7</v>
      </c>
      <c r="D95" s="163">
        <v>0</v>
      </c>
      <c r="E95" s="163">
        <v>382</v>
      </c>
      <c r="F95" s="163">
        <v>0</v>
      </c>
      <c r="G95" s="163">
        <f t="shared" si="6"/>
        <v>441</v>
      </c>
      <c r="Y95" s="156" t="s">
        <v>27</v>
      </c>
      <c r="Z95" s="108">
        <v>12</v>
      </c>
      <c r="AA95" s="108">
        <v>8</v>
      </c>
      <c r="AB95" s="108">
        <v>10</v>
      </c>
      <c r="AC95" s="108">
        <v>10</v>
      </c>
      <c r="AD95" s="108"/>
      <c r="AE95" s="108"/>
    </row>
    <row r="96" spans="1:31">
      <c r="A96" s="163" t="s">
        <v>24</v>
      </c>
      <c r="B96" s="164">
        <v>72</v>
      </c>
      <c r="C96" s="163">
        <v>2</v>
      </c>
      <c r="D96" s="163">
        <v>0</v>
      </c>
      <c r="E96" s="163">
        <v>382</v>
      </c>
      <c r="F96" s="163">
        <v>1</v>
      </c>
      <c r="G96" s="163">
        <f t="shared" si="6"/>
        <v>457</v>
      </c>
      <c r="Y96" s="156" t="s">
        <v>28</v>
      </c>
      <c r="Z96" s="108">
        <v>13</v>
      </c>
      <c r="AA96" s="108">
        <v>11</v>
      </c>
      <c r="AB96" s="108">
        <v>19</v>
      </c>
      <c r="AC96" s="108">
        <v>11</v>
      </c>
      <c r="AD96" s="108"/>
      <c r="AE96" s="108"/>
    </row>
    <row r="97" spans="1:35">
      <c r="A97" s="163" t="s">
        <v>25</v>
      </c>
      <c r="B97" s="164">
        <v>80</v>
      </c>
      <c r="C97" s="163">
        <v>4</v>
      </c>
      <c r="D97" s="163">
        <v>1</v>
      </c>
      <c r="E97" s="163">
        <v>474</v>
      </c>
      <c r="F97" s="163">
        <v>5</v>
      </c>
      <c r="G97" s="163">
        <f t="shared" si="6"/>
        <v>564</v>
      </c>
      <c r="Y97" s="156" t="s">
        <v>29</v>
      </c>
      <c r="Z97" s="108">
        <v>40</v>
      </c>
      <c r="AA97" s="108">
        <v>36</v>
      </c>
      <c r="AB97" s="108">
        <v>16</v>
      </c>
      <c r="AC97" s="108">
        <v>39</v>
      </c>
      <c r="AD97" s="108">
        <v>340</v>
      </c>
      <c r="AE97" s="108">
        <v>20</v>
      </c>
    </row>
    <row r="98" spans="1:35">
      <c r="A98" s="163" t="s">
        <v>26</v>
      </c>
      <c r="B98" s="164">
        <v>55</v>
      </c>
      <c r="C98" s="163">
        <v>2</v>
      </c>
      <c r="D98" s="163">
        <v>1</v>
      </c>
      <c r="E98" s="163">
        <v>393</v>
      </c>
      <c r="F98" s="163">
        <v>0</v>
      </c>
      <c r="G98" s="163">
        <f t="shared" si="6"/>
        <v>451</v>
      </c>
      <c r="Y98" s="156" t="s">
        <v>30</v>
      </c>
      <c r="Z98" s="108">
        <v>35</v>
      </c>
      <c r="AA98" s="108">
        <v>30</v>
      </c>
      <c r="AB98" s="108">
        <v>18</v>
      </c>
      <c r="AC98" s="108">
        <v>24</v>
      </c>
      <c r="AD98" s="108">
        <v>131</v>
      </c>
      <c r="AE98" s="108">
        <v>22</v>
      </c>
    </row>
    <row r="99" spans="1:35">
      <c r="A99" s="165" t="s">
        <v>27</v>
      </c>
      <c r="B99" s="166">
        <v>35</v>
      </c>
      <c r="C99" s="165">
        <v>2</v>
      </c>
      <c r="D99" s="165">
        <v>0</v>
      </c>
      <c r="E99" s="165">
        <v>381</v>
      </c>
      <c r="F99" s="165">
        <v>0</v>
      </c>
      <c r="G99" s="162">
        <f t="shared" si="6"/>
        <v>418</v>
      </c>
      <c r="Y99" s="156" t="s">
        <v>31</v>
      </c>
      <c r="Z99" s="108">
        <v>42</v>
      </c>
      <c r="AA99" s="108">
        <v>35</v>
      </c>
      <c r="AB99" s="108">
        <v>25</v>
      </c>
      <c r="AC99" s="108">
        <v>34</v>
      </c>
      <c r="AD99" s="108">
        <v>128</v>
      </c>
      <c r="AE99" s="108">
        <v>20</v>
      </c>
    </row>
    <row r="100" spans="1:35">
      <c r="A100" s="163" t="s">
        <v>28</v>
      </c>
      <c r="B100" s="164">
        <v>70</v>
      </c>
      <c r="C100" s="163">
        <v>2</v>
      </c>
      <c r="D100" s="163">
        <v>0</v>
      </c>
      <c r="E100" s="163">
        <v>538</v>
      </c>
      <c r="F100" s="163">
        <v>1</v>
      </c>
      <c r="G100" s="164">
        <f t="shared" si="6"/>
        <v>611</v>
      </c>
      <c r="Y100" s="156" t="s">
        <v>32</v>
      </c>
      <c r="Z100" s="108">
        <v>38</v>
      </c>
      <c r="AA100" s="108">
        <v>45</v>
      </c>
      <c r="AB100" s="108">
        <v>16</v>
      </c>
      <c r="AC100" s="108">
        <v>31</v>
      </c>
      <c r="AD100" s="108">
        <v>98</v>
      </c>
      <c r="AE100" s="108">
        <v>17</v>
      </c>
    </row>
    <row r="101" spans="1:35">
      <c r="A101" s="163" t="s">
        <v>29</v>
      </c>
      <c r="B101" s="164">
        <v>75</v>
      </c>
      <c r="C101" s="163">
        <v>2</v>
      </c>
      <c r="D101" s="163">
        <v>0</v>
      </c>
      <c r="E101" s="163">
        <v>484</v>
      </c>
      <c r="F101" s="163">
        <v>0</v>
      </c>
      <c r="G101" s="164">
        <f t="shared" si="6"/>
        <v>561</v>
      </c>
      <c r="Y101" s="156" t="s">
        <v>33</v>
      </c>
      <c r="Z101" s="108">
        <v>48</v>
      </c>
      <c r="AA101" s="108">
        <v>28</v>
      </c>
      <c r="AB101" s="108">
        <v>18</v>
      </c>
      <c r="AC101" s="108">
        <v>27</v>
      </c>
      <c r="AD101" s="108">
        <v>101</v>
      </c>
      <c r="AE101" s="108">
        <v>11</v>
      </c>
    </row>
    <row r="102" spans="1:35">
      <c r="A102" s="163" t="s">
        <v>30</v>
      </c>
      <c r="B102" s="164">
        <v>53</v>
      </c>
      <c r="C102" s="163">
        <v>2</v>
      </c>
      <c r="D102" s="163">
        <v>0</v>
      </c>
      <c r="E102" s="163">
        <v>442</v>
      </c>
      <c r="F102" s="163">
        <v>0</v>
      </c>
      <c r="G102" s="164">
        <f t="shared" si="6"/>
        <v>497</v>
      </c>
      <c r="Y102" s="156" t="s">
        <v>557</v>
      </c>
      <c r="Z102" s="167">
        <f t="shared" ref="Z102:AE102" si="7">SUM(Z90:Z101)</f>
        <v>395</v>
      </c>
      <c r="AA102" s="167">
        <f t="shared" si="7"/>
        <v>343</v>
      </c>
      <c r="AB102" s="167">
        <f t="shared" si="7"/>
        <v>222</v>
      </c>
      <c r="AC102" s="167">
        <f t="shared" si="7"/>
        <v>295</v>
      </c>
      <c r="AD102" s="167">
        <f t="shared" si="7"/>
        <v>1318</v>
      </c>
      <c r="AE102" s="167">
        <f t="shared" si="7"/>
        <v>199</v>
      </c>
    </row>
    <row r="103" spans="1:35">
      <c r="A103" s="163" t="s">
        <v>31</v>
      </c>
      <c r="B103" s="164">
        <v>75</v>
      </c>
      <c r="C103" s="163">
        <v>2</v>
      </c>
      <c r="D103" s="163">
        <v>0</v>
      </c>
      <c r="E103" s="163">
        <v>325</v>
      </c>
      <c r="F103" s="163">
        <v>2</v>
      </c>
      <c r="G103" s="164">
        <f t="shared" si="6"/>
        <v>404</v>
      </c>
    </row>
    <row r="104" spans="1:35">
      <c r="A104" s="163" t="s">
        <v>32</v>
      </c>
      <c r="B104" s="164">
        <v>63</v>
      </c>
      <c r="C104" s="163">
        <v>2</v>
      </c>
      <c r="D104" s="163">
        <v>0</v>
      </c>
      <c r="E104" s="163">
        <v>286</v>
      </c>
      <c r="F104" s="163">
        <v>3</v>
      </c>
      <c r="G104" s="164">
        <f t="shared" si="6"/>
        <v>354</v>
      </c>
    </row>
    <row r="105" spans="1:35">
      <c r="A105" s="163" t="s">
        <v>33</v>
      </c>
      <c r="B105" s="164">
        <v>89</v>
      </c>
      <c r="C105" s="163">
        <v>2</v>
      </c>
      <c r="D105" s="163">
        <v>1</v>
      </c>
      <c r="E105" s="163">
        <v>368</v>
      </c>
      <c r="F105" s="163">
        <v>1</v>
      </c>
      <c r="G105" s="164">
        <f t="shared" si="6"/>
        <v>461</v>
      </c>
    </row>
    <row r="106" spans="1:35">
      <c r="E106" s="82">
        <f>SUM(E94:E105)</f>
        <v>4881</v>
      </c>
      <c r="G106" s="166">
        <f>SUM(G94:G105)</f>
        <v>5753</v>
      </c>
    </row>
    <row r="108" spans="1:35">
      <c r="C108" s="222" t="s">
        <v>591</v>
      </c>
      <c r="D108" s="222"/>
      <c r="E108" s="222"/>
      <c r="F108" s="222"/>
      <c r="G108" s="222"/>
      <c r="H108" s="222"/>
      <c r="I108" s="222"/>
      <c r="J108" s="222"/>
      <c r="K108" s="222"/>
      <c r="L108" s="222"/>
      <c r="M108" s="222"/>
      <c r="N108" s="222"/>
      <c r="O108" s="222"/>
      <c r="P108" s="222"/>
    </row>
    <row r="109" spans="1:35">
      <c r="A109" s="82" t="s">
        <v>592</v>
      </c>
      <c r="C109" s="168" t="s">
        <v>593</v>
      </c>
      <c r="D109" s="169" t="s">
        <v>22</v>
      </c>
      <c r="E109" s="170" t="s">
        <v>23</v>
      </c>
      <c r="F109" s="170" t="s">
        <v>24</v>
      </c>
      <c r="G109" s="170" t="s">
        <v>25</v>
      </c>
      <c r="H109" s="170" t="s">
        <v>26</v>
      </c>
      <c r="I109" s="170"/>
      <c r="J109" s="170" t="s">
        <v>27</v>
      </c>
      <c r="K109" s="170" t="s">
        <v>28</v>
      </c>
      <c r="L109" s="170" t="s">
        <v>29</v>
      </c>
      <c r="M109" s="170" t="s">
        <v>30</v>
      </c>
      <c r="N109" s="170" t="s">
        <v>31</v>
      </c>
      <c r="O109" s="170" t="s">
        <v>32</v>
      </c>
      <c r="P109" s="170" t="s">
        <v>33</v>
      </c>
      <c r="W109" s="108" t="s">
        <v>594</v>
      </c>
      <c r="X109" s="171" t="s">
        <v>595</v>
      </c>
      <c r="Y109" s="171" t="s">
        <v>596</v>
      </c>
      <c r="Z109" s="171" t="s">
        <v>533</v>
      </c>
      <c r="AA109" s="171" t="s">
        <v>597</v>
      </c>
      <c r="AB109" s="171" t="s">
        <v>598</v>
      </c>
      <c r="AC109" s="171" t="s">
        <v>599</v>
      </c>
      <c r="AD109" s="171" t="s">
        <v>600</v>
      </c>
      <c r="AE109" s="171" t="s">
        <v>601</v>
      </c>
      <c r="AF109" s="172" t="s">
        <v>35</v>
      </c>
    </row>
    <row r="110" spans="1:35">
      <c r="A110" s="82" t="s">
        <v>536</v>
      </c>
      <c r="C110" s="173" t="s">
        <v>594</v>
      </c>
      <c r="D110" s="174">
        <v>13</v>
      </c>
      <c r="E110" s="175">
        <v>5</v>
      </c>
      <c r="F110" s="175">
        <v>20</v>
      </c>
      <c r="G110" s="175">
        <v>7</v>
      </c>
      <c r="H110" s="175">
        <v>15</v>
      </c>
      <c r="I110" s="175"/>
      <c r="J110" s="175">
        <v>17</v>
      </c>
      <c r="K110" s="175"/>
      <c r="L110" s="175"/>
      <c r="M110" s="176"/>
      <c r="N110" s="174"/>
      <c r="O110" s="175"/>
      <c r="P110" s="175"/>
      <c r="Q110" s="82">
        <f>SUM(D110:P110)</f>
        <v>77</v>
      </c>
      <c r="W110" s="177" t="s">
        <v>602</v>
      </c>
      <c r="X110" s="134">
        <v>4</v>
      </c>
      <c r="Y110" s="134">
        <v>6</v>
      </c>
      <c r="Z110" s="134">
        <v>1</v>
      </c>
      <c r="AA110" s="134">
        <v>6</v>
      </c>
      <c r="AB110" s="134">
        <v>0</v>
      </c>
      <c r="AC110" s="134">
        <v>0</v>
      </c>
      <c r="AD110" s="134">
        <v>0</v>
      </c>
      <c r="AE110" s="134">
        <v>0</v>
      </c>
      <c r="AF110" s="108">
        <f t="shared" ref="AF110:AF118" si="8">SUM(X110:AE110)</f>
        <v>17</v>
      </c>
      <c r="AH110" s="178" t="s">
        <v>602</v>
      </c>
      <c r="AI110" s="82">
        <v>17</v>
      </c>
    </row>
    <row r="111" spans="1:35">
      <c r="C111" s="179" t="s">
        <v>603</v>
      </c>
      <c r="D111" s="180">
        <v>10</v>
      </c>
      <c r="E111" s="181">
        <v>7</v>
      </c>
      <c r="F111" s="181">
        <v>12</v>
      </c>
      <c r="G111" s="181">
        <v>10</v>
      </c>
      <c r="H111" s="181">
        <v>10</v>
      </c>
      <c r="I111" s="181"/>
      <c r="J111" s="181">
        <v>11</v>
      </c>
      <c r="K111" s="181"/>
      <c r="L111" s="181"/>
      <c r="M111" s="182"/>
      <c r="N111" s="180"/>
      <c r="O111" s="181"/>
      <c r="P111" s="181"/>
      <c r="Q111" s="82">
        <f>SUM(D111:P111)</f>
        <v>60</v>
      </c>
      <c r="W111" s="177" t="s">
        <v>604</v>
      </c>
      <c r="X111" s="134">
        <v>5</v>
      </c>
      <c r="Y111" s="134">
        <v>2</v>
      </c>
      <c r="Z111" s="134">
        <v>2</v>
      </c>
      <c r="AA111" s="134">
        <v>2</v>
      </c>
      <c r="AB111" s="134">
        <v>0</v>
      </c>
      <c r="AC111" s="134">
        <v>0</v>
      </c>
      <c r="AD111" s="134">
        <v>0</v>
      </c>
      <c r="AE111" s="134">
        <v>0</v>
      </c>
      <c r="AF111" s="108">
        <f t="shared" si="8"/>
        <v>11</v>
      </c>
      <c r="AH111" s="178" t="s">
        <v>604</v>
      </c>
      <c r="AI111" s="82">
        <v>11</v>
      </c>
    </row>
    <row r="112" spans="1:35">
      <c r="C112" s="179" t="s">
        <v>605</v>
      </c>
      <c r="D112" s="180">
        <v>1</v>
      </c>
      <c r="E112" s="181">
        <v>0</v>
      </c>
      <c r="F112" s="181">
        <v>1</v>
      </c>
      <c r="G112" s="181">
        <v>0</v>
      </c>
      <c r="H112" s="181">
        <v>3</v>
      </c>
      <c r="I112" s="181"/>
      <c r="J112" s="181">
        <v>0</v>
      </c>
      <c r="K112" s="181"/>
      <c r="L112" s="181"/>
      <c r="M112" s="182"/>
      <c r="N112" s="180"/>
      <c r="O112" s="181"/>
      <c r="P112" s="181"/>
      <c r="Q112" s="82">
        <f>SUM(D112:P112)</f>
        <v>5</v>
      </c>
      <c r="W112" s="177" t="s">
        <v>606</v>
      </c>
      <c r="X112" s="134">
        <v>3</v>
      </c>
      <c r="Y112" s="134">
        <v>2</v>
      </c>
      <c r="Z112" s="134">
        <v>2</v>
      </c>
      <c r="AA112" s="134">
        <v>8</v>
      </c>
      <c r="AB112" s="134">
        <v>0</v>
      </c>
      <c r="AC112" s="134">
        <v>0</v>
      </c>
      <c r="AD112" s="134">
        <v>1</v>
      </c>
      <c r="AE112" s="134">
        <v>1</v>
      </c>
      <c r="AF112" s="108">
        <f t="shared" si="8"/>
        <v>17</v>
      </c>
      <c r="AH112" s="178" t="s">
        <v>606</v>
      </c>
      <c r="AI112" s="82">
        <v>17</v>
      </c>
    </row>
    <row r="113" spans="3:35">
      <c r="C113" s="183" t="s">
        <v>607</v>
      </c>
      <c r="D113" s="184">
        <f>SUM(D110:D112)</f>
        <v>24</v>
      </c>
      <c r="E113" s="185">
        <f>SUM(E110:E112)</f>
        <v>12</v>
      </c>
      <c r="F113" s="185">
        <f>SUM(F110:F112)</f>
        <v>33</v>
      </c>
      <c r="G113" s="185">
        <f>SUM(G110:G112)</f>
        <v>17</v>
      </c>
      <c r="H113" s="185">
        <f>SUM(H110:H112)</f>
        <v>28</v>
      </c>
      <c r="I113" s="185"/>
      <c r="J113" s="185">
        <f>SUM(J110:J112)</f>
        <v>28</v>
      </c>
      <c r="K113" s="185">
        <f>SUM(K110:K112)</f>
        <v>0</v>
      </c>
      <c r="L113" s="185">
        <f>SUM(L110:L112)</f>
        <v>0</v>
      </c>
      <c r="M113" s="186">
        <v>28</v>
      </c>
      <c r="N113" s="184">
        <f>SUM(N110:N112)</f>
        <v>0</v>
      </c>
      <c r="O113" s="185">
        <f>SUM(O110:O112)</f>
        <v>0</v>
      </c>
      <c r="P113" s="185">
        <f>SUM(P110:P112)</f>
        <v>0</v>
      </c>
      <c r="Q113" s="82">
        <f>SUM(D113:P113)</f>
        <v>170</v>
      </c>
      <c r="W113" s="177" t="s">
        <v>608</v>
      </c>
      <c r="X113" s="134">
        <v>2</v>
      </c>
      <c r="Y113" s="134">
        <v>1</v>
      </c>
      <c r="Z113" s="134">
        <v>1</v>
      </c>
      <c r="AA113" s="134">
        <v>6</v>
      </c>
      <c r="AB113" s="134">
        <v>0</v>
      </c>
      <c r="AC113" s="134">
        <v>0</v>
      </c>
      <c r="AD113" s="134">
        <v>0</v>
      </c>
      <c r="AE113" s="134">
        <v>0</v>
      </c>
      <c r="AF113" s="108">
        <f t="shared" si="8"/>
        <v>10</v>
      </c>
      <c r="AH113" s="178" t="s">
        <v>608</v>
      </c>
      <c r="AI113" s="82">
        <v>10</v>
      </c>
    </row>
    <row r="114" spans="3:35">
      <c r="W114" s="177" t="s">
        <v>609</v>
      </c>
      <c r="X114" s="134">
        <v>4</v>
      </c>
      <c r="Y114" s="134">
        <v>0</v>
      </c>
      <c r="Z114" s="134">
        <v>0</v>
      </c>
      <c r="AA114" s="134">
        <v>4</v>
      </c>
      <c r="AB114" s="134">
        <v>0</v>
      </c>
      <c r="AC114" s="134">
        <v>0</v>
      </c>
      <c r="AD114" s="134">
        <v>1</v>
      </c>
      <c r="AE114" s="134">
        <v>0</v>
      </c>
      <c r="AF114" s="108">
        <f t="shared" si="8"/>
        <v>9</v>
      </c>
      <c r="AH114" s="178" t="s">
        <v>609</v>
      </c>
      <c r="AI114" s="82">
        <v>9</v>
      </c>
    </row>
    <row r="115" spans="3:35">
      <c r="W115" s="177" t="s">
        <v>610</v>
      </c>
      <c r="X115" s="134">
        <v>3</v>
      </c>
      <c r="Y115" s="134">
        <v>0</v>
      </c>
      <c r="Z115" s="134">
        <v>0</v>
      </c>
      <c r="AA115" s="134">
        <v>5</v>
      </c>
      <c r="AB115" s="134">
        <v>0</v>
      </c>
      <c r="AC115" s="134">
        <v>1</v>
      </c>
      <c r="AD115" s="134">
        <v>0</v>
      </c>
      <c r="AE115" s="134">
        <v>0</v>
      </c>
      <c r="AF115" s="108">
        <f t="shared" si="8"/>
        <v>9</v>
      </c>
      <c r="AH115" s="178" t="s">
        <v>610</v>
      </c>
      <c r="AI115" s="82">
        <v>9</v>
      </c>
    </row>
    <row r="116" spans="3:35">
      <c r="W116" s="177" t="s">
        <v>611</v>
      </c>
      <c r="X116" s="134">
        <v>2</v>
      </c>
      <c r="Y116" s="134">
        <v>2</v>
      </c>
      <c r="Z116" s="134">
        <v>2</v>
      </c>
      <c r="AA116" s="134">
        <v>0</v>
      </c>
      <c r="AB116" s="134">
        <v>0</v>
      </c>
      <c r="AC116" s="134">
        <v>0</v>
      </c>
      <c r="AD116" s="134">
        <v>0</v>
      </c>
      <c r="AE116" s="134">
        <v>0</v>
      </c>
      <c r="AF116" s="108">
        <f t="shared" si="8"/>
        <v>6</v>
      </c>
      <c r="AH116" s="178" t="s">
        <v>611</v>
      </c>
      <c r="AI116" s="82">
        <v>6</v>
      </c>
    </row>
    <row r="117" spans="3:35">
      <c r="W117" s="177" t="s">
        <v>612</v>
      </c>
      <c r="X117" s="134">
        <v>2</v>
      </c>
      <c r="Y117" s="134">
        <v>2</v>
      </c>
      <c r="Z117" s="134">
        <v>1</v>
      </c>
      <c r="AA117" s="134">
        <v>6</v>
      </c>
      <c r="AB117" s="134">
        <v>0</v>
      </c>
      <c r="AC117" s="134">
        <v>0</v>
      </c>
      <c r="AD117" s="134">
        <v>0</v>
      </c>
      <c r="AE117" s="134">
        <v>1</v>
      </c>
      <c r="AF117" s="108">
        <f t="shared" si="8"/>
        <v>12</v>
      </c>
      <c r="AH117" s="178" t="s">
        <v>612</v>
      </c>
      <c r="AI117" s="82">
        <v>12</v>
      </c>
    </row>
    <row r="118" spans="3:35">
      <c r="W118" s="177" t="s">
        <v>613</v>
      </c>
      <c r="X118" s="134">
        <v>0</v>
      </c>
      <c r="Y118" s="134">
        <v>0</v>
      </c>
      <c r="Z118" s="134">
        <v>1</v>
      </c>
      <c r="AA118" s="134">
        <v>4</v>
      </c>
      <c r="AB118" s="134">
        <v>0</v>
      </c>
      <c r="AC118" s="134">
        <v>0</v>
      </c>
      <c r="AD118" s="134">
        <v>0</v>
      </c>
      <c r="AE118" s="134">
        <v>0</v>
      </c>
      <c r="AF118" s="108">
        <f t="shared" si="8"/>
        <v>5</v>
      </c>
      <c r="AH118" s="178" t="s">
        <v>613</v>
      </c>
      <c r="AI118" s="82">
        <v>5</v>
      </c>
    </row>
    <row r="119" spans="3:35">
      <c r="W119" s="177" t="s">
        <v>35</v>
      </c>
      <c r="X119" s="108">
        <f t="shared" ref="X119:AF119" si="9">SUM(X110:X118)</f>
        <v>25</v>
      </c>
      <c r="Y119" s="108">
        <f t="shared" si="9"/>
        <v>15</v>
      </c>
      <c r="Z119" s="108">
        <f t="shared" si="9"/>
        <v>10</v>
      </c>
      <c r="AA119" s="108">
        <f t="shared" si="9"/>
        <v>41</v>
      </c>
      <c r="AB119" s="108">
        <f t="shared" si="9"/>
        <v>0</v>
      </c>
      <c r="AC119" s="108">
        <f t="shared" si="9"/>
        <v>1</v>
      </c>
      <c r="AD119" s="108">
        <f t="shared" si="9"/>
        <v>2</v>
      </c>
      <c r="AE119" s="108">
        <f t="shared" si="9"/>
        <v>2</v>
      </c>
      <c r="AF119" s="108">
        <f t="shared" si="9"/>
        <v>96</v>
      </c>
    </row>
    <row r="121" spans="3:35">
      <c r="W121" s="177" t="s">
        <v>614</v>
      </c>
      <c r="X121" s="108">
        <v>2</v>
      </c>
      <c r="Y121" s="108">
        <v>6</v>
      </c>
      <c r="Z121" s="108">
        <v>0</v>
      </c>
      <c r="AA121" s="108">
        <v>6</v>
      </c>
      <c r="AB121" s="108">
        <v>0</v>
      </c>
      <c r="AC121" s="108">
        <v>3</v>
      </c>
      <c r="AD121" s="108">
        <v>0</v>
      </c>
      <c r="AE121" s="108">
        <v>1</v>
      </c>
      <c r="AF121" s="108">
        <f>SUM(X121:AE121)</f>
        <v>18</v>
      </c>
    </row>
    <row r="122" spans="3:35">
      <c r="AF122" s="108">
        <f>AF119+AF121</f>
        <v>114</v>
      </c>
    </row>
    <row r="125" spans="3:35">
      <c r="W125" s="187"/>
      <c r="X125" s="188"/>
      <c r="Y125" s="188"/>
      <c r="Z125" s="189"/>
      <c r="AA125" s="171"/>
      <c r="AB125" s="171"/>
      <c r="AC125" s="171"/>
      <c r="AD125" s="171"/>
      <c r="AE125" s="171"/>
      <c r="AF125" s="172"/>
    </row>
    <row r="126" spans="3:35">
      <c r="W126" s="187"/>
      <c r="X126" s="190"/>
      <c r="Y126" s="190"/>
      <c r="Z126" s="191"/>
      <c r="AA126" s="134"/>
      <c r="AB126" s="134"/>
      <c r="AC126" s="134"/>
      <c r="AD126" s="134"/>
      <c r="AE126" s="134"/>
      <c r="AF126" s="84"/>
    </row>
    <row r="127" spans="3:35">
      <c r="W127" s="187"/>
      <c r="X127" s="190"/>
      <c r="Y127" s="190"/>
      <c r="Z127" s="191"/>
      <c r="AA127" s="134"/>
      <c r="AB127" s="134"/>
      <c r="AC127" s="134"/>
      <c r="AD127" s="134"/>
      <c r="AE127" s="134"/>
      <c r="AF127" s="84"/>
    </row>
    <row r="128" spans="3:35">
      <c r="W128" s="187"/>
      <c r="X128" s="190"/>
      <c r="Y128" s="190"/>
      <c r="Z128" s="191"/>
      <c r="AA128" s="134"/>
      <c r="AB128" s="134"/>
      <c r="AC128" s="134"/>
      <c r="AD128" s="134"/>
      <c r="AE128" s="134"/>
      <c r="AF128" s="84"/>
    </row>
    <row r="129" spans="3:37">
      <c r="W129" s="187"/>
      <c r="X129" s="190"/>
      <c r="Y129" s="190"/>
      <c r="Z129" s="191"/>
      <c r="AA129" s="134"/>
      <c r="AB129" s="134"/>
      <c r="AC129" s="134"/>
      <c r="AD129" s="134"/>
      <c r="AE129" s="134"/>
      <c r="AF129" s="84"/>
    </row>
    <row r="130" spans="3:37">
      <c r="W130" s="187"/>
      <c r="X130" s="190"/>
      <c r="Y130" s="190"/>
      <c r="Z130" s="191"/>
      <c r="AA130" s="134"/>
      <c r="AB130" s="134"/>
      <c r="AC130" s="134"/>
      <c r="AD130" s="134"/>
      <c r="AE130" s="134"/>
      <c r="AF130" s="84"/>
    </row>
    <row r="131" spans="3:37">
      <c r="L131" s="223" t="s">
        <v>615</v>
      </c>
      <c r="M131" s="223"/>
      <c r="N131" s="223"/>
      <c r="O131" s="223"/>
      <c r="P131" s="223"/>
      <c r="Q131" s="223"/>
      <c r="R131" s="223"/>
      <c r="S131" s="223"/>
      <c r="T131" s="223"/>
      <c r="U131" s="223"/>
      <c r="V131" s="223"/>
      <c r="W131" s="223"/>
      <c r="X131" s="223"/>
      <c r="Y131" s="190"/>
      <c r="Z131" s="191"/>
      <c r="AA131" s="134"/>
      <c r="AB131" s="134"/>
      <c r="AC131" s="134"/>
      <c r="AD131" s="134"/>
      <c r="AE131" s="134"/>
      <c r="AF131" s="84"/>
    </row>
    <row r="132" spans="3:37">
      <c r="K132" s="192" t="s">
        <v>615</v>
      </c>
      <c r="L132" s="192"/>
      <c r="M132" s="192" t="s">
        <v>22</v>
      </c>
      <c r="N132" s="192" t="s">
        <v>23</v>
      </c>
      <c r="O132" s="192" t="s">
        <v>24</v>
      </c>
      <c r="P132" s="192" t="s">
        <v>25</v>
      </c>
      <c r="Q132" s="192" t="s">
        <v>26</v>
      </c>
      <c r="R132" s="192" t="s">
        <v>27</v>
      </c>
      <c r="S132" s="192" t="s">
        <v>28</v>
      </c>
      <c r="T132" s="192" t="s">
        <v>29</v>
      </c>
      <c r="U132" s="192" t="s">
        <v>30</v>
      </c>
      <c r="V132" s="192" t="s">
        <v>31</v>
      </c>
      <c r="W132" s="192" t="s">
        <v>32</v>
      </c>
      <c r="X132" s="193" t="s">
        <v>33</v>
      </c>
      <c r="Y132" s="190"/>
      <c r="Z132" s="191"/>
      <c r="AA132" s="134"/>
      <c r="AB132" s="134"/>
      <c r="AC132" s="134"/>
      <c r="AD132" s="134"/>
      <c r="AE132" s="134"/>
      <c r="AF132" s="84"/>
    </row>
    <row r="133" spans="3:37">
      <c r="C133" s="82" t="s">
        <v>511</v>
      </c>
      <c r="E133" s="82" t="s">
        <v>512</v>
      </c>
      <c r="K133" s="194" t="s">
        <v>616</v>
      </c>
      <c r="L133" s="194" t="s">
        <v>617</v>
      </c>
      <c r="M133" s="194" t="s">
        <v>545</v>
      </c>
      <c r="N133" s="194" t="s">
        <v>545</v>
      </c>
      <c r="O133" s="194" t="s">
        <v>545</v>
      </c>
      <c r="P133" s="194" t="s">
        <v>545</v>
      </c>
      <c r="Q133" s="194" t="s">
        <v>545</v>
      </c>
      <c r="R133" s="194" t="s">
        <v>545</v>
      </c>
      <c r="S133" s="194" t="s">
        <v>545</v>
      </c>
      <c r="T133" s="194" t="s">
        <v>545</v>
      </c>
      <c r="U133" s="194" t="s">
        <v>545</v>
      </c>
      <c r="V133" s="194" t="s">
        <v>545</v>
      </c>
      <c r="W133" s="194" t="s">
        <v>545</v>
      </c>
      <c r="X133" s="195" t="s">
        <v>545</v>
      </c>
      <c r="Y133" s="190"/>
      <c r="Z133" s="191"/>
      <c r="AA133" s="134"/>
      <c r="AB133" s="134"/>
      <c r="AC133" s="134"/>
      <c r="AD133" s="134"/>
      <c r="AE133" s="134"/>
      <c r="AF133" s="84"/>
    </row>
    <row r="134" spans="3:37" s="196" customFormat="1">
      <c r="C134" s="196" t="s">
        <v>618</v>
      </c>
      <c r="D134" s="196">
        <v>646</v>
      </c>
      <c r="E134" s="196" t="s">
        <v>618</v>
      </c>
      <c r="F134" s="196">
        <v>236</v>
      </c>
      <c r="H134" s="196">
        <f t="shared" ref="H134:H154" si="10">M134+N134+O134</f>
        <v>265</v>
      </c>
      <c r="K134" s="197" t="s">
        <v>619</v>
      </c>
      <c r="L134" s="197" t="s">
        <v>618</v>
      </c>
      <c r="M134" s="197">
        <v>102</v>
      </c>
      <c r="N134" s="197">
        <v>84</v>
      </c>
      <c r="O134" s="197">
        <v>79</v>
      </c>
      <c r="P134" s="197">
        <v>44</v>
      </c>
      <c r="Q134" s="197">
        <v>47</v>
      </c>
      <c r="R134" s="197">
        <v>55</v>
      </c>
      <c r="S134" s="197">
        <v>59</v>
      </c>
      <c r="T134" s="197">
        <v>61</v>
      </c>
      <c r="U134" s="197">
        <v>42</v>
      </c>
      <c r="V134" s="198">
        <v>59</v>
      </c>
      <c r="W134" s="197">
        <v>43</v>
      </c>
      <c r="X134" s="199">
        <v>48</v>
      </c>
      <c r="Y134" s="200">
        <f t="shared" ref="Y134:Y180" si="11">SUM(M134:X134)</f>
        <v>723</v>
      </c>
      <c r="Z134" s="197" t="s">
        <v>618</v>
      </c>
      <c r="AA134" s="199"/>
      <c r="AB134" s="199"/>
      <c r="AC134" s="199"/>
      <c r="AD134" s="199"/>
      <c r="AE134" s="199"/>
      <c r="AF134" s="201"/>
      <c r="AK134" s="196" t="s">
        <v>513</v>
      </c>
    </row>
    <row r="135" spans="3:37">
      <c r="C135" s="82" t="s">
        <v>620</v>
      </c>
      <c r="D135" s="82">
        <v>54</v>
      </c>
      <c r="E135" s="82" t="s">
        <v>620</v>
      </c>
      <c r="F135" s="82">
        <v>118</v>
      </c>
      <c r="H135" s="82">
        <f t="shared" si="10"/>
        <v>11</v>
      </c>
      <c r="K135" s="108" t="s">
        <v>513</v>
      </c>
      <c r="L135" s="108" t="s">
        <v>620</v>
      </c>
      <c r="M135" s="108">
        <v>3</v>
      </c>
      <c r="N135" s="108">
        <v>4</v>
      </c>
      <c r="O135" s="108">
        <v>4</v>
      </c>
      <c r="P135" s="108">
        <v>7</v>
      </c>
      <c r="Q135" s="108">
        <v>3</v>
      </c>
      <c r="R135" s="108">
        <v>5</v>
      </c>
      <c r="S135" s="108">
        <v>5</v>
      </c>
      <c r="T135" s="108">
        <v>5</v>
      </c>
      <c r="U135" s="108">
        <v>4</v>
      </c>
      <c r="V135" s="202">
        <v>7</v>
      </c>
      <c r="W135" s="108">
        <v>5</v>
      </c>
      <c r="X135" s="108">
        <v>6</v>
      </c>
      <c r="Y135" s="190">
        <f t="shared" si="11"/>
        <v>58</v>
      </c>
      <c r="Z135" s="108" t="s">
        <v>620</v>
      </c>
      <c r="AA135" s="108"/>
      <c r="AB135" s="108"/>
      <c r="AC135" s="108"/>
      <c r="AD135" s="108"/>
      <c r="AE135" s="108"/>
      <c r="AF135" s="84"/>
    </row>
    <row r="136" spans="3:37">
      <c r="H136" s="82">
        <f t="shared" si="10"/>
        <v>9</v>
      </c>
      <c r="K136" s="108"/>
      <c r="L136" s="108" t="s">
        <v>621</v>
      </c>
      <c r="M136" s="108">
        <v>4</v>
      </c>
      <c r="N136" s="108">
        <v>2</v>
      </c>
      <c r="O136" s="108">
        <v>3</v>
      </c>
      <c r="P136" s="108">
        <v>3</v>
      </c>
      <c r="Q136" s="108">
        <v>3</v>
      </c>
      <c r="R136" s="108">
        <v>1</v>
      </c>
      <c r="S136" s="108">
        <v>0</v>
      </c>
      <c r="T136" s="108">
        <v>0</v>
      </c>
      <c r="U136" s="108">
        <v>0</v>
      </c>
      <c r="V136" s="202">
        <v>0</v>
      </c>
      <c r="W136" s="108">
        <v>2</v>
      </c>
      <c r="X136" s="108">
        <v>1</v>
      </c>
      <c r="Y136" s="190">
        <f t="shared" si="11"/>
        <v>19</v>
      </c>
      <c r="Z136" s="108" t="s">
        <v>621</v>
      </c>
    </row>
    <row r="137" spans="3:37">
      <c r="H137" s="82">
        <f t="shared" si="10"/>
        <v>11</v>
      </c>
      <c r="K137" s="108"/>
      <c r="L137" s="108" t="s">
        <v>622</v>
      </c>
      <c r="M137" s="108">
        <v>6</v>
      </c>
      <c r="N137" s="108">
        <v>3</v>
      </c>
      <c r="O137" s="108">
        <v>2</v>
      </c>
      <c r="P137" s="108">
        <v>1</v>
      </c>
      <c r="Q137" s="108">
        <v>2</v>
      </c>
      <c r="R137" s="108">
        <v>6</v>
      </c>
      <c r="S137" s="108">
        <v>3</v>
      </c>
      <c r="T137" s="108">
        <v>6</v>
      </c>
      <c r="U137" s="108">
        <v>1</v>
      </c>
      <c r="V137" s="202">
        <v>4</v>
      </c>
      <c r="W137" s="108">
        <v>6</v>
      </c>
      <c r="X137" s="108">
        <v>3</v>
      </c>
      <c r="Y137" s="190">
        <f t="shared" si="11"/>
        <v>43</v>
      </c>
      <c r="Z137" s="108" t="s">
        <v>622</v>
      </c>
      <c r="AA137" s="108"/>
      <c r="AB137" s="108"/>
      <c r="AC137" s="108"/>
      <c r="AD137" s="108"/>
      <c r="AE137" s="108"/>
      <c r="AF137" s="108"/>
    </row>
    <row r="138" spans="3:37">
      <c r="H138" s="82">
        <f t="shared" si="10"/>
        <v>2</v>
      </c>
      <c r="K138" s="108"/>
      <c r="L138" s="108" t="s">
        <v>623</v>
      </c>
      <c r="M138" s="108">
        <v>1</v>
      </c>
      <c r="N138" s="108">
        <v>1</v>
      </c>
      <c r="O138" s="108">
        <v>0</v>
      </c>
      <c r="P138" s="108">
        <v>0</v>
      </c>
      <c r="Q138" s="108">
        <v>0</v>
      </c>
      <c r="R138" s="108">
        <v>0</v>
      </c>
      <c r="S138" s="108">
        <v>0</v>
      </c>
      <c r="T138" s="108">
        <v>0</v>
      </c>
      <c r="U138" s="108">
        <v>0</v>
      </c>
      <c r="V138" s="202">
        <v>0</v>
      </c>
      <c r="W138" s="108">
        <v>0</v>
      </c>
      <c r="X138" s="108">
        <v>0</v>
      </c>
      <c r="Y138" s="190">
        <f t="shared" si="11"/>
        <v>2</v>
      </c>
      <c r="Z138" s="108" t="s">
        <v>623</v>
      </c>
      <c r="AA138" s="187"/>
      <c r="AB138" s="187"/>
      <c r="AC138" s="187"/>
      <c r="AD138" s="187"/>
      <c r="AE138" s="187"/>
      <c r="AF138" s="108"/>
    </row>
    <row r="139" spans="3:37">
      <c r="H139" s="82">
        <f t="shared" si="10"/>
        <v>6</v>
      </c>
      <c r="K139" s="108"/>
      <c r="L139" s="108" t="s">
        <v>624</v>
      </c>
      <c r="M139" s="108">
        <v>2</v>
      </c>
      <c r="N139" s="108">
        <v>3</v>
      </c>
      <c r="O139" s="108">
        <v>1</v>
      </c>
      <c r="P139" s="108">
        <v>1</v>
      </c>
      <c r="Q139" s="108">
        <v>1</v>
      </c>
      <c r="R139" s="108">
        <v>2</v>
      </c>
      <c r="S139" s="108">
        <v>0</v>
      </c>
      <c r="T139" s="108">
        <v>0</v>
      </c>
      <c r="U139" s="108">
        <v>0</v>
      </c>
      <c r="V139" s="202">
        <v>1</v>
      </c>
      <c r="W139" s="108">
        <v>2</v>
      </c>
      <c r="X139" s="108">
        <v>3</v>
      </c>
      <c r="Y139" s="190">
        <f t="shared" si="11"/>
        <v>16</v>
      </c>
      <c r="Z139" s="108" t="s">
        <v>624</v>
      </c>
      <c r="AF139" s="108"/>
    </row>
    <row r="140" spans="3:37">
      <c r="H140" s="82">
        <f t="shared" si="10"/>
        <v>4</v>
      </c>
      <c r="K140" s="108"/>
      <c r="L140" s="108" t="s">
        <v>625</v>
      </c>
      <c r="M140" s="108">
        <v>2</v>
      </c>
      <c r="N140" s="108">
        <v>1</v>
      </c>
      <c r="O140" s="108">
        <v>1</v>
      </c>
      <c r="P140" s="108">
        <v>1</v>
      </c>
      <c r="Q140" s="108">
        <v>1</v>
      </c>
      <c r="R140" s="108">
        <v>0</v>
      </c>
      <c r="S140" s="108">
        <v>0</v>
      </c>
      <c r="T140" s="108">
        <v>0</v>
      </c>
      <c r="U140" s="108">
        <v>0</v>
      </c>
      <c r="V140" s="202">
        <v>0</v>
      </c>
      <c r="W140" s="108">
        <v>1</v>
      </c>
      <c r="X140" s="108">
        <v>0</v>
      </c>
      <c r="Y140" s="190">
        <f t="shared" si="11"/>
        <v>7</v>
      </c>
      <c r="Z140" s="108" t="s">
        <v>625</v>
      </c>
    </row>
    <row r="141" spans="3:37">
      <c r="H141" s="82">
        <f t="shared" si="10"/>
        <v>2</v>
      </c>
      <c r="K141" s="108"/>
      <c r="L141" s="108" t="s">
        <v>626</v>
      </c>
      <c r="M141" s="108">
        <v>0</v>
      </c>
      <c r="N141" s="108">
        <v>1</v>
      </c>
      <c r="O141" s="108">
        <v>1</v>
      </c>
      <c r="P141" s="108">
        <v>0</v>
      </c>
      <c r="Q141" s="108">
        <v>0</v>
      </c>
      <c r="R141" s="108">
        <v>0</v>
      </c>
      <c r="S141" s="108">
        <v>0</v>
      </c>
      <c r="T141" s="108">
        <v>0</v>
      </c>
      <c r="U141" s="108">
        <v>0</v>
      </c>
      <c r="V141" s="202">
        <v>0</v>
      </c>
      <c r="W141" s="108">
        <v>0</v>
      </c>
      <c r="X141" s="108">
        <v>0</v>
      </c>
      <c r="Y141" s="190">
        <f t="shared" si="11"/>
        <v>2</v>
      </c>
      <c r="Z141" s="108" t="s">
        <v>626</v>
      </c>
    </row>
    <row r="142" spans="3:37">
      <c r="H142" s="82">
        <f t="shared" si="10"/>
        <v>0</v>
      </c>
      <c r="K142" s="108"/>
      <c r="L142" s="108" t="s">
        <v>627</v>
      </c>
      <c r="M142" s="108">
        <v>0</v>
      </c>
      <c r="N142" s="108">
        <v>0</v>
      </c>
      <c r="O142" s="108">
        <v>0</v>
      </c>
      <c r="P142" s="108">
        <v>0</v>
      </c>
      <c r="Q142" s="108">
        <v>0</v>
      </c>
      <c r="R142" s="108">
        <v>0</v>
      </c>
      <c r="S142" s="108">
        <v>0</v>
      </c>
      <c r="T142" s="108">
        <v>0</v>
      </c>
      <c r="U142" s="108">
        <v>0</v>
      </c>
      <c r="V142" s="202">
        <v>1</v>
      </c>
      <c r="W142" s="108">
        <v>0</v>
      </c>
      <c r="X142" s="108">
        <v>0</v>
      </c>
      <c r="Y142" s="190">
        <f t="shared" si="11"/>
        <v>1</v>
      </c>
      <c r="Z142" s="108" t="s">
        <v>627</v>
      </c>
    </row>
    <row r="143" spans="3:37">
      <c r="H143" s="82">
        <f t="shared" si="10"/>
        <v>1</v>
      </c>
      <c r="K143" s="108"/>
      <c r="L143" s="108" t="s">
        <v>628</v>
      </c>
      <c r="M143" s="108">
        <v>0</v>
      </c>
      <c r="N143" s="108">
        <v>1</v>
      </c>
      <c r="O143" s="108">
        <v>0</v>
      </c>
      <c r="P143" s="108">
        <v>0</v>
      </c>
      <c r="Q143" s="108">
        <v>0</v>
      </c>
      <c r="R143" s="108">
        <v>0</v>
      </c>
      <c r="S143" s="108">
        <v>0</v>
      </c>
      <c r="T143" s="108">
        <v>0</v>
      </c>
      <c r="U143" s="108">
        <v>0</v>
      </c>
      <c r="V143" s="202">
        <v>0</v>
      </c>
      <c r="W143" s="108">
        <v>0</v>
      </c>
      <c r="X143" s="108">
        <v>0</v>
      </c>
      <c r="Y143" s="190">
        <f t="shared" si="11"/>
        <v>1</v>
      </c>
      <c r="Z143" s="108" t="s">
        <v>628</v>
      </c>
    </row>
    <row r="144" spans="3:37">
      <c r="H144" s="82">
        <f t="shared" si="10"/>
        <v>33</v>
      </c>
      <c r="K144" s="108"/>
      <c r="L144" s="108" t="s">
        <v>629</v>
      </c>
      <c r="M144" s="108">
        <v>14</v>
      </c>
      <c r="N144" s="108">
        <v>10</v>
      </c>
      <c r="O144" s="108">
        <v>9</v>
      </c>
      <c r="P144" s="108">
        <v>2</v>
      </c>
      <c r="Q144" s="108">
        <v>2</v>
      </c>
      <c r="R144" s="108">
        <v>5</v>
      </c>
      <c r="S144" s="108">
        <v>2</v>
      </c>
      <c r="T144" s="108">
        <v>5</v>
      </c>
      <c r="U144" s="108">
        <v>4</v>
      </c>
      <c r="V144" s="202">
        <v>5</v>
      </c>
      <c r="W144" s="108">
        <v>2</v>
      </c>
      <c r="X144" s="108">
        <v>6</v>
      </c>
      <c r="Y144" s="190">
        <f t="shared" si="11"/>
        <v>66</v>
      </c>
      <c r="Z144" s="108" t="s">
        <v>629</v>
      </c>
    </row>
    <row r="145" spans="3:32">
      <c r="H145" s="82">
        <f t="shared" si="10"/>
        <v>1</v>
      </c>
      <c r="K145" s="108"/>
      <c r="L145" s="108" t="s">
        <v>630</v>
      </c>
      <c r="M145" s="108">
        <v>0</v>
      </c>
      <c r="N145" s="108">
        <v>0</v>
      </c>
      <c r="O145" s="108">
        <v>1</v>
      </c>
      <c r="P145" s="108">
        <v>0</v>
      </c>
      <c r="Q145" s="108">
        <v>0</v>
      </c>
      <c r="R145" s="108">
        <v>0</v>
      </c>
      <c r="S145" s="108">
        <v>0</v>
      </c>
      <c r="T145" s="108">
        <v>0</v>
      </c>
      <c r="U145" s="108">
        <v>0</v>
      </c>
      <c r="V145" s="202">
        <v>0</v>
      </c>
      <c r="W145" s="108">
        <v>0</v>
      </c>
      <c r="X145" s="134">
        <v>0</v>
      </c>
      <c r="Y145" s="190">
        <f t="shared" si="11"/>
        <v>1</v>
      </c>
      <c r="Z145" s="108" t="s">
        <v>630</v>
      </c>
      <c r="AA145" s="171"/>
      <c r="AB145" s="171"/>
      <c r="AC145" s="171"/>
      <c r="AD145" s="171"/>
      <c r="AE145" s="171"/>
    </row>
    <row r="146" spans="3:32">
      <c r="H146" s="82">
        <f t="shared" si="10"/>
        <v>25</v>
      </c>
      <c r="K146" s="108"/>
      <c r="L146" s="108" t="s">
        <v>631</v>
      </c>
      <c r="M146" s="108">
        <v>19</v>
      </c>
      <c r="N146" s="108">
        <v>6</v>
      </c>
      <c r="O146" s="108">
        <v>0</v>
      </c>
      <c r="P146" s="108">
        <v>5</v>
      </c>
      <c r="Q146" s="108">
        <v>5</v>
      </c>
      <c r="R146" s="108">
        <v>1</v>
      </c>
      <c r="S146" s="108">
        <v>7</v>
      </c>
      <c r="T146" s="108">
        <v>4</v>
      </c>
      <c r="U146" s="108">
        <v>1</v>
      </c>
      <c r="V146" s="202">
        <v>3</v>
      </c>
      <c r="W146" s="108">
        <v>7</v>
      </c>
      <c r="X146" s="134">
        <v>27</v>
      </c>
      <c r="Y146" s="190">
        <f t="shared" si="11"/>
        <v>85</v>
      </c>
      <c r="Z146" s="108" t="s">
        <v>631</v>
      </c>
      <c r="AA146" s="134"/>
      <c r="AB146" s="134"/>
      <c r="AC146" s="134"/>
      <c r="AD146" s="134"/>
      <c r="AE146" s="134"/>
      <c r="AF146" s="84"/>
    </row>
    <row r="147" spans="3:32">
      <c r="H147" s="82">
        <f t="shared" si="10"/>
        <v>3</v>
      </c>
      <c r="K147" s="108"/>
      <c r="L147" s="108" t="s">
        <v>632</v>
      </c>
      <c r="M147" s="108">
        <v>3</v>
      </c>
      <c r="N147" s="108">
        <v>0</v>
      </c>
      <c r="O147" s="108">
        <v>0</v>
      </c>
      <c r="P147" s="108">
        <v>0</v>
      </c>
      <c r="Q147" s="108">
        <v>0</v>
      </c>
      <c r="R147" s="108">
        <v>5</v>
      </c>
      <c r="S147" s="108">
        <v>1</v>
      </c>
      <c r="T147" s="108">
        <v>0</v>
      </c>
      <c r="U147" s="108">
        <v>1</v>
      </c>
      <c r="V147" s="202">
        <v>1</v>
      </c>
      <c r="W147" s="108">
        <v>1</v>
      </c>
      <c r="X147" s="134">
        <v>2</v>
      </c>
      <c r="Y147" s="190">
        <f t="shared" si="11"/>
        <v>14</v>
      </c>
      <c r="Z147" s="108" t="s">
        <v>632</v>
      </c>
      <c r="AA147" s="134"/>
      <c r="AB147" s="134"/>
      <c r="AC147" s="134"/>
      <c r="AD147" s="134"/>
      <c r="AE147" s="134"/>
      <c r="AF147" s="84"/>
    </row>
    <row r="148" spans="3:32">
      <c r="H148" s="82">
        <f t="shared" si="10"/>
        <v>0</v>
      </c>
      <c r="K148" s="108"/>
      <c r="L148" s="108" t="s">
        <v>633</v>
      </c>
      <c r="M148" s="108">
        <v>0</v>
      </c>
      <c r="N148" s="108">
        <v>0</v>
      </c>
      <c r="O148" s="108">
        <v>0</v>
      </c>
      <c r="P148" s="108">
        <v>0</v>
      </c>
      <c r="Q148" s="108">
        <v>0</v>
      </c>
      <c r="R148" s="108">
        <v>0</v>
      </c>
      <c r="S148" s="108">
        <v>0</v>
      </c>
      <c r="T148" s="108">
        <v>0</v>
      </c>
      <c r="U148" s="108">
        <v>0</v>
      </c>
      <c r="V148" s="202">
        <v>0</v>
      </c>
      <c r="W148" s="108">
        <v>0</v>
      </c>
      <c r="X148" s="134">
        <v>1</v>
      </c>
      <c r="Y148" s="190">
        <f t="shared" si="11"/>
        <v>1</v>
      </c>
      <c r="Z148" s="108" t="s">
        <v>633</v>
      </c>
      <c r="AA148" s="134"/>
      <c r="AB148" s="134"/>
      <c r="AC148" s="134"/>
      <c r="AD148" s="134"/>
      <c r="AE148" s="134"/>
      <c r="AF148" s="84"/>
    </row>
    <row r="149" spans="3:32" s="196" customFormat="1">
      <c r="H149" s="196">
        <f t="shared" si="10"/>
        <v>173</v>
      </c>
      <c r="K149" s="197" t="s">
        <v>634</v>
      </c>
      <c r="L149" s="197" t="s">
        <v>635</v>
      </c>
      <c r="M149" s="197">
        <v>68</v>
      </c>
      <c r="N149" s="197">
        <v>50</v>
      </c>
      <c r="O149" s="197">
        <v>55</v>
      </c>
      <c r="P149" s="197">
        <v>30</v>
      </c>
      <c r="Q149" s="197">
        <v>38</v>
      </c>
      <c r="R149" s="197">
        <v>31</v>
      </c>
      <c r="S149" s="197">
        <v>49</v>
      </c>
      <c r="T149" s="197">
        <v>49</v>
      </c>
      <c r="U149" s="197">
        <v>45</v>
      </c>
      <c r="V149" s="198">
        <v>32</v>
      </c>
      <c r="W149" s="197">
        <v>30</v>
      </c>
      <c r="X149" s="199">
        <v>48</v>
      </c>
      <c r="Y149" s="200">
        <f t="shared" si="11"/>
        <v>525</v>
      </c>
      <c r="Z149" s="197" t="s">
        <v>635</v>
      </c>
      <c r="AA149" s="199"/>
      <c r="AB149" s="199"/>
      <c r="AC149" s="199"/>
      <c r="AD149" s="199"/>
      <c r="AE149" s="199"/>
      <c r="AF149" s="201"/>
    </row>
    <row r="150" spans="3:32" s="196" customFormat="1">
      <c r="H150" s="196">
        <f t="shared" si="10"/>
        <v>52</v>
      </c>
      <c r="K150" s="197"/>
      <c r="L150" s="197" t="s">
        <v>636</v>
      </c>
      <c r="M150" s="197">
        <v>23</v>
      </c>
      <c r="N150" s="197">
        <v>11</v>
      </c>
      <c r="O150" s="197">
        <v>18</v>
      </c>
      <c r="P150" s="197">
        <v>10</v>
      </c>
      <c r="Q150" s="197">
        <v>14</v>
      </c>
      <c r="R150" s="197">
        <v>13</v>
      </c>
      <c r="S150" s="197">
        <v>70</v>
      </c>
      <c r="T150" s="197">
        <v>7</v>
      </c>
      <c r="U150" s="197">
        <v>7</v>
      </c>
      <c r="V150" s="198">
        <v>12</v>
      </c>
      <c r="W150" s="197">
        <v>11</v>
      </c>
      <c r="X150" s="199">
        <v>12</v>
      </c>
      <c r="Y150" s="200">
        <f t="shared" si="11"/>
        <v>208</v>
      </c>
      <c r="Z150" s="197" t="s">
        <v>636</v>
      </c>
      <c r="AA150" s="199"/>
      <c r="AB150" s="199"/>
      <c r="AC150" s="199"/>
      <c r="AD150" s="199"/>
      <c r="AE150" s="199"/>
      <c r="AF150" s="201"/>
    </row>
    <row r="151" spans="3:32">
      <c r="H151" s="82">
        <f t="shared" si="10"/>
        <v>0</v>
      </c>
      <c r="K151" s="108"/>
      <c r="L151" s="108" t="s">
        <v>637</v>
      </c>
      <c r="M151" s="108">
        <v>0</v>
      </c>
      <c r="N151" s="108">
        <v>0</v>
      </c>
      <c r="O151" s="108">
        <v>0</v>
      </c>
      <c r="P151" s="108">
        <v>0</v>
      </c>
      <c r="Q151" s="108">
        <v>0</v>
      </c>
      <c r="R151" s="108">
        <v>0</v>
      </c>
      <c r="S151" s="108">
        <v>0</v>
      </c>
      <c r="T151" s="108">
        <v>0</v>
      </c>
      <c r="U151" s="108">
        <v>0</v>
      </c>
      <c r="V151" s="202">
        <v>0</v>
      </c>
      <c r="W151" s="108">
        <v>0</v>
      </c>
      <c r="X151" s="134">
        <v>1</v>
      </c>
      <c r="Y151" s="190">
        <f t="shared" si="11"/>
        <v>1</v>
      </c>
      <c r="Z151" s="108" t="s">
        <v>637</v>
      </c>
      <c r="AA151" s="134"/>
      <c r="AB151" s="134"/>
      <c r="AC151" s="134"/>
      <c r="AD151" s="134"/>
      <c r="AE151" s="134"/>
      <c r="AF151" s="84"/>
    </row>
    <row r="152" spans="3:32">
      <c r="H152" s="82">
        <f t="shared" si="10"/>
        <v>25</v>
      </c>
      <c r="K152" s="108"/>
      <c r="L152" s="108" t="s">
        <v>638</v>
      </c>
      <c r="M152" s="108">
        <v>12</v>
      </c>
      <c r="N152" s="108">
        <v>9</v>
      </c>
      <c r="O152" s="108">
        <v>4</v>
      </c>
      <c r="P152" s="108">
        <v>9</v>
      </c>
      <c r="Q152" s="108">
        <v>9</v>
      </c>
      <c r="R152" s="108">
        <v>17</v>
      </c>
      <c r="S152" s="108">
        <v>9</v>
      </c>
      <c r="T152" s="108">
        <v>10</v>
      </c>
      <c r="U152" s="108">
        <v>5</v>
      </c>
      <c r="V152" s="202">
        <v>7</v>
      </c>
      <c r="W152" s="108">
        <v>8</v>
      </c>
      <c r="X152" s="134">
        <v>6</v>
      </c>
      <c r="Y152" s="190">
        <f t="shared" si="11"/>
        <v>105</v>
      </c>
      <c r="Z152" s="108" t="s">
        <v>638</v>
      </c>
      <c r="AA152" s="134"/>
      <c r="AB152" s="134"/>
      <c r="AC152" s="134"/>
      <c r="AD152" s="134"/>
      <c r="AE152" s="134"/>
      <c r="AF152" s="84"/>
    </row>
    <row r="153" spans="3:32">
      <c r="H153" s="82">
        <f t="shared" si="10"/>
        <v>18</v>
      </c>
      <c r="K153" s="108"/>
      <c r="L153" s="108" t="s">
        <v>639</v>
      </c>
      <c r="M153" s="108">
        <v>11</v>
      </c>
      <c r="N153" s="108">
        <v>0</v>
      </c>
      <c r="O153" s="108">
        <v>7</v>
      </c>
      <c r="P153" s="108">
        <v>1</v>
      </c>
      <c r="Q153" s="108">
        <v>1</v>
      </c>
      <c r="R153" s="108">
        <v>0</v>
      </c>
      <c r="S153" s="108">
        <v>1</v>
      </c>
      <c r="T153" s="108">
        <v>0</v>
      </c>
      <c r="U153" s="108">
        <v>0</v>
      </c>
      <c r="V153" s="202">
        <v>3</v>
      </c>
      <c r="W153" s="108">
        <v>0</v>
      </c>
      <c r="X153" s="134">
        <v>6</v>
      </c>
      <c r="Y153" s="190">
        <f t="shared" si="11"/>
        <v>30</v>
      </c>
      <c r="Z153" s="108" t="s">
        <v>639</v>
      </c>
      <c r="AA153" s="134"/>
      <c r="AB153" s="134"/>
      <c r="AC153" s="134"/>
      <c r="AD153" s="134"/>
      <c r="AE153" s="134"/>
      <c r="AF153" s="84"/>
    </row>
    <row r="154" spans="3:32">
      <c r="H154" s="82">
        <f t="shared" si="10"/>
        <v>24</v>
      </c>
      <c r="K154" s="108"/>
      <c r="L154" s="108" t="s">
        <v>640</v>
      </c>
      <c r="M154" s="108">
        <v>12</v>
      </c>
      <c r="N154" s="108">
        <v>5</v>
      </c>
      <c r="O154" s="108">
        <v>7</v>
      </c>
      <c r="P154" s="108">
        <v>1</v>
      </c>
      <c r="Q154" s="108">
        <v>5</v>
      </c>
      <c r="R154" s="108">
        <v>5</v>
      </c>
      <c r="S154" s="108">
        <v>4</v>
      </c>
      <c r="T154" s="108">
        <v>0</v>
      </c>
      <c r="U154" s="108">
        <v>4</v>
      </c>
      <c r="V154" s="202">
        <v>6</v>
      </c>
      <c r="W154" s="108">
        <v>1</v>
      </c>
      <c r="X154" s="134">
        <v>7</v>
      </c>
      <c r="Y154" s="190">
        <f t="shared" si="11"/>
        <v>57</v>
      </c>
      <c r="Z154" s="108" t="s">
        <v>640</v>
      </c>
      <c r="AA154" s="134"/>
      <c r="AB154" s="134"/>
      <c r="AC154" s="134"/>
      <c r="AD154" s="134"/>
      <c r="AE154" s="134"/>
      <c r="AF154" s="84"/>
    </row>
    <row r="155" spans="3:32">
      <c r="H155" s="82" t="s">
        <v>641</v>
      </c>
      <c r="K155" s="108"/>
      <c r="L155" s="108" t="s">
        <v>641</v>
      </c>
      <c r="M155" s="108">
        <v>0</v>
      </c>
      <c r="N155" s="108">
        <v>0</v>
      </c>
      <c r="O155" s="108">
        <v>0</v>
      </c>
      <c r="P155" s="108">
        <v>0</v>
      </c>
      <c r="Q155" s="108">
        <v>0</v>
      </c>
      <c r="R155" s="108">
        <v>0</v>
      </c>
      <c r="S155" s="108">
        <v>0</v>
      </c>
      <c r="T155" s="108">
        <v>0</v>
      </c>
      <c r="U155" s="108">
        <v>0</v>
      </c>
      <c r="V155" s="202">
        <v>1</v>
      </c>
      <c r="W155" s="108">
        <v>0</v>
      </c>
      <c r="X155" s="134">
        <v>0</v>
      </c>
      <c r="Y155" s="190">
        <f t="shared" si="11"/>
        <v>1</v>
      </c>
      <c r="Z155" s="108" t="s">
        <v>641</v>
      </c>
      <c r="AA155" s="134"/>
      <c r="AB155" s="134"/>
      <c r="AC155" s="134"/>
      <c r="AD155" s="134"/>
      <c r="AE155" s="134"/>
      <c r="AF155" s="84"/>
    </row>
    <row r="156" spans="3:32">
      <c r="H156" s="82">
        <f t="shared" ref="H156:H180" si="12">M156+N156+O156</f>
        <v>0</v>
      </c>
      <c r="K156" s="108"/>
      <c r="L156" s="108" t="s">
        <v>642</v>
      </c>
      <c r="M156" s="108">
        <v>0</v>
      </c>
      <c r="N156" s="108">
        <v>0</v>
      </c>
      <c r="O156" s="108">
        <v>0</v>
      </c>
      <c r="P156" s="108">
        <v>1</v>
      </c>
      <c r="Q156" s="108">
        <v>0</v>
      </c>
      <c r="R156" s="108">
        <v>0</v>
      </c>
      <c r="S156" s="108">
        <v>0</v>
      </c>
      <c r="T156" s="108">
        <v>0</v>
      </c>
      <c r="U156" s="108">
        <v>1</v>
      </c>
      <c r="V156" s="202">
        <v>1</v>
      </c>
      <c r="W156" s="108">
        <v>1</v>
      </c>
      <c r="X156" s="134">
        <v>1</v>
      </c>
      <c r="Y156" s="190">
        <f t="shared" si="11"/>
        <v>5</v>
      </c>
      <c r="Z156" s="108" t="s">
        <v>642</v>
      </c>
      <c r="AA156" s="134"/>
      <c r="AB156" s="134"/>
      <c r="AC156" s="134"/>
      <c r="AD156" s="134"/>
      <c r="AE156" s="134"/>
      <c r="AF156" s="84"/>
    </row>
    <row r="157" spans="3:32">
      <c r="H157" s="82">
        <f t="shared" si="12"/>
        <v>3</v>
      </c>
      <c r="K157" s="108"/>
      <c r="L157" s="108" t="s">
        <v>643</v>
      </c>
      <c r="M157" s="108">
        <v>1</v>
      </c>
      <c r="N157" s="108">
        <v>1</v>
      </c>
      <c r="O157" s="108">
        <v>1</v>
      </c>
      <c r="P157" s="108">
        <v>1</v>
      </c>
      <c r="Q157" s="108">
        <v>0</v>
      </c>
      <c r="R157" s="108">
        <v>1</v>
      </c>
      <c r="S157" s="108">
        <v>0</v>
      </c>
      <c r="T157" s="108">
        <v>1</v>
      </c>
      <c r="U157" s="108">
        <v>0</v>
      </c>
      <c r="V157" s="202">
        <v>0</v>
      </c>
      <c r="W157" s="108">
        <v>1</v>
      </c>
      <c r="X157" s="134">
        <v>0</v>
      </c>
      <c r="Y157" s="190">
        <f t="shared" si="11"/>
        <v>7</v>
      </c>
      <c r="Z157" s="108" t="s">
        <v>643</v>
      </c>
      <c r="AA157" s="134"/>
      <c r="AB157" s="134"/>
      <c r="AC157" s="134"/>
      <c r="AD157" s="134"/>
      <c r="AE157" s="134"/>
      <c r="AF157" s="84"/>
    </row>
    <row r="158" spans="3:32" s="196" customFormat="1">
      <c r="C158" s="196" t="s">
        <v>644</v>
      </c>
      <c r="D158" s="196">
        <v>757</v>
      </c>
      <c r="E158" s="196" t="s">
        <v>644</v>
      </c>
      <c r="F158" s="196">
        <v>240</v>
      </c>
      <c r="H158" s="196">
        <f t="shared" si="12"/>
        <v>289</v>
      </c>
      <c r="K158" s="197" t="s">
        <v>645</v>
      </c>
      <c r="L158" s="197" t="s">
        <v>644</v>
      </c>
      <c r="M158" s="197">
        <v>111</v>
      </c>
      <c r="N158" s="197">
        <v>77</v>
      </c>
      <c r="O158" s="197">
        <v>101</v>
      </c>
      <c r="P158" s="197">
        <v>53</v>
      </c>
      <c r="Q158" s="197">
        <v>54</v>
      </c>
      <c r="R158" s="197">
        <v>68</v>
      </c>
      <c r="S158" s="197">
        <v>97</v>
      </c>
      <c r="T158" s="197">
        <v>62</v>
      </c>
      <c r="U158" s="197">
        <v>44</v>
      </c>
      <c r="V158" s="198">
        <v>53</v>
      </c>
      <c r="W158" s="197">
        <v>42</v>
      </c>
      <c r="X158" s="197">
        <v>36</v>
      </c>
      <c r="Y158" s="200">
        <f t="shared" si="11"/>
        <v>798</v>
      </c>
      <c r="Z158" s="197" t="s">
        <v>644</v>
      </c>
      <c r="AA158" s="197"/>
      <c r="AB158" s="197"/>
      <c r="AC158" s="197"/>
      <c r="AD158" s="197"/>
      <c r="AE158" s="197"/>
      <c r="AF158" s="201"/>
    </row>
    <row r="159" spans="3:32">
      <c r="H159" s="82">
        <f t="shared" si="12"/>
        <v>0</v>
      </c>
      <c r="K159" s="108"/>
      <c r="L159" s="108" t="s">
        <v>646</v>
      </c>
      <c r="M159" s="108">
        <v>0</v>
      </c>
      <c r="N159" s="108">
        <v>0</v>
      </c>
      <c r="O159" s="108">
        <v>0</v>
      </c>
      <c r="P159" s="108">
        <v>1</v>
      </c>
      <c r="Q159" s="108">
        <v>0</v>
      </c>
      <c r="R159" s="108">
        <v>0</v>
      </c>
      <c r="S159" s="108">
        <v>0</v>
      </c>
      <c r="T159" s="108">
        <v>0</v>
      </c>
      <c r="U159" s="108">
        <v>11</v>
      </c>
      <c r="V159" s="202">
        <v>0</v>
      </c>
      <c r="W159" s="108">
        <v>1</v>
      </c>
      <c r="X159" s="108">
        <v>1</v>
      </c>
      <c r="Y159" s="190">
        <f t="shared" si="11"/>
        <v>14</v>
      </c>
      <c r="Z159" s="108" t="s">
        <v>646</v>
      </c>
    </row>
    <row r="160" spans="3:32">
      <c r="C160" s="82" t="s">
        <v>635</v>
      </c>
      <c r="D160" s="82">
        <v>369</v>
      </c>
      <c r="E160" s="82" t="s">
        <v>635</v>
      </c>
      <c r="F160" s="82">
        <v>7</v>
      </c>
      <c r="H160" s="82">
        <f t="shared" si="12"/>
        <v>12</v>
      </c>
      <c r="K160" s="84"/>
      <c r="L160" s="108" t="s">
        <v>647</v>
      </c>
      <c r="M160" s="108">
        <v>5</v>
      </c>
      <c r="N160" s="108">
        <v>2</v>
      </c>
      <c r="O160" s="108">
        <v>5</v>
      </c>
      <c r="P160" s="108">
        <v>3</v>
      </c>
      <c r="Q160" s="108">
        <v>1</v>
      </c>
      <c r="R160" s="108">
        <v>4</v>
      </c>
      <c r="S160" s="108">
        <v>4</v>
      </c>
      <c r="T160" s="108">
        <v>2</v>
      </c>
      <c r="U160" s="108">
        <v>3</v>
      </c>
      <c r="V160" s="202">
        <v>1</v>
      </c>
      <c r="W160" s="108">
        <v>1</v>
      </c>
      <c r="X160" s="108">
        <v>3</v>
      </c>
      <c r="Y160" s="190">
        <f t="shared" si="11"/>
        <v>34</v>
      </c>
      <c r="Z160" s="108" t="s">
        <v>647</v>
      </c>
      <c r="AA160" s="108"/>
      <c r="AB160" s="108"/>
      <c r="AC160" s="108"/>
      <c r="AD160" s="108"/>
      <c r="AE160" s="108"/>
      <c r="AF160" s="108"/>
    </row>
    <row r="161" spans="3:32">
      <c r="H161" s="82">
        <f t="shared" si="12"/>
        <v>0</v>
      </c>
      <c r="K161" s="84"/>
      <c r="L161" s="108" t="s">
        <v>648</v>
      </c>
      <c r="M161" s="108">
        <v>0</v>
      </c>
      <c r="N161" s="108">
        <v>0</v>
      </c>
      <c r="O161" s="108">
        <v>0</v>
      </c>
      <c r="P161" s="108">
        <v>0</v>
      </c>
      <c r="Q161" s="108">
        <v>0</v>
      </c>
      <c r="R161" s="108">
        <v>0</v>
      </c>
      <c r="S161" s="108">
        <v>1</v>
      </c>
      <c r="T161" s="108">
        <v>0</v>
      </c>
      <c r="U161" s="108">
        <v>0</v>
      </c>
      <c r="V161" s="202">
        <v>0</v>
      </c>
      <c r="W161" s="108">
        <v>0</v>
      </c>
      <c r="X161" s="108">
        <v>0</v>
      </c>
      <c r="Y161" s="190">
        <f t="shared" si="11"/>
        <v>1</v>
      </c>
      <c r="Z161" s="108" t="s">
        <v>648</v>
      </c>
      <c r="AF161" s="108"/>
    </row>
    <row r="162" spans="3:32">
      <c r="H162" s="82">
        <f t="shared" si="12"/>
        <v>2</v>
      </c>
      <c r="K162" s="84"/>
      <c r="L162" s="108" t="s">
        <v>649</v>
      </c>
      <c r="M162" s="108">
        <v>1</v>
      </c>
      <c r="N162" s="108">
        <v>1</v>
      </c>
      <c r="O162" s="108">
        <v>0</v>
      </c>
      <c r="P162" s="108">
        <v>0</v>
      </c>
      <c r="Q162" s="108">
        <v>0</v>
      </c>
      <c r="R162" s="108">
        <v>0</v>
      </c>
      <c r="S162" s="108">
        <v>0</v>
      </c>
      <c r="T162" s="108">
        <v>0</v>
      </c>
      <c r="U162" s="108">
        <v>0</v>
      </c>
      <c r="V162" s="202">
        <v>0</v>
      </c>
      <c r="W162" s="108">
        <v>0</v>
      </c>
      <c r="X162" s="108">
        <v>0</v>
      </c>
      <c r="Y162" s="190">
        <f t="shared" si="11"/>
        <v>2</v>
      </c>
      <c r="Z162" s="108" t="s">
        <v>649</v>
      </c>
      <c r="AF162" s="187"/>
    </row>
    <row r="163" spans="3:32" s="196" customFormat="1">
      <c r="H163" s="196">
        <f t="shared" si="12"/>
        <v>301</v>
      </c>
      <c r="K163" s="197" t="s">
        <v>650</v>
      </c>
      <c r="L163" s="197" t="s">
        <v>651</v>
      </c>
      <c r="M163" s="197">
        <v>123</v>
      </c>
      <c r="N163" s="197">
        <v>85</v>
      </c>
      <c r="O163" s="197">
        <v>93</v>
      </c>
      <c r="P163" s="197">
        <v>13</v>
      </c>
      <c r="Q163" s="197">
        <v>11</v>
      </c>
      <c r="R163" s="197">
        <v>44</v>
      </c>
      <c r="S163" s="197">
        <v>84</v>
      </c>
      <c r="T163" s="197">
        <v>0</v>
      </c>
      <c r="U163" s="197">
        <v>75</v>
      </c>
      <c r="V163" s="198">
        <v>65</v>
      </c>
      <c r="W163" s="197">
        <v>70</v>
      </c>
      <c r="X163" s="197">
        <v>63</v>
      </c>
      <c r="Y163" s="200">
        <f t="shared" si="11"/>
        <v>726</v>
      </c>
      <c r="Z163" s="197" t="s">
        <v>651</v>
      </c>
    </row>
    <row r="164" spans="3:32">
      <c r="H164" s="82">
        <f t="shared" si="12"/>
        <v>6</v>
      </c>
      <c r="K164" s="84"/>
      <c r="L164" s="108" t="s">
        <v>652</v>
      </c>
      <c r="M164" s="108">
        <v>2</v>
      </c>
      <c r="N164" s="108">
        <v>3</v>
      </c>
      <c r="O164" s="108">
        <v>1</v>
      </c>
      <c r="P164" s="108">
        <v>0</v>
      </c>
      <c r="Q164" s="108">
        <v>0</v>
      </c>
      <c r="R164" s="108">
        <v>2</v>
      </c>
      <c r="S164" s="108">
        <v>3</v>
      </c>
      <c r="T164" s="108">
        <v>0</v>
      </c>
      <c r="U164" s="108">
        <v>3</v>
      </c>
      <c r="V164" s="202">
        <v>2</v>
      </c>
      <c r="W164" s="108">
        <v>2</v>
      </c>
      <c r="X164" s="108">
        <v>0</v>
      </c>
      <c r="Y164" s="190">
        <f t="shared" si="11"/>
        <v>18</v>
      </c>
      <c r="Z164" s="108" t="s">
        <v>652</v>
      </c>
      <c r="AF164" s="167">
        <v>239</v>
      </c>
    </row>
    <row r="165" spans="3:32">
      <c r="H165" s="82">
        <f t="shared" si="12"/>
        <v>9</v>
      </c>
      <c r="K165" s="84"/>
      <c r="L165" s="108" t="s">
        <v>653</v>
      </c>
      <c r="M165" s="108">
        <v>5</v>
      </c>
      <c r="N165" s="108">
        <v>1</v>
      </c>
      <c r="O165" s="108">
        <v>3</v>
      </c>
      <c r="P165" s="108">
        <v>1</v>
      </c>
      <c r="Q165" s="108">
        <v>1</v>
      </c>
      <c r="R165" s="108">
        <v>0</v>
      </c>
      <c r="S165" s="108">
        <v>1</v>
      </c>
      <c r="T165" s="108">
        <v>0</v>
      </c>
      <c r="U165" s="108">
        <v>0</v>
      </c>
      <c r="V165" s="202">
        <v>2</v>
      </c>
      <c r="W165" s="108">
        <v>0</v>
      </c>
      <c r="X165" s="108">
        <v>2</v>
      </c>
      <c r="Y165" s="190">
        <f t="shared" si="11"/>
        <v>16</v>
      </c>
      <c r="Z165" s="108" t="s">
        <v>653</v>
      </c>
    </row>
    <row r="166" spans="3:32" s="196" customFormat="1">
      <c r="H166" s="196">
        <f t="shared" si="12"/>
        <v>113</v>
      </c>
      <c r="K166" s="197" t="s">
        <v>654</v>
      </c>
      <c r="L166" s="197" t="s">
        <v>655</v>
      </c>
      <c r="M166" s="197">
        <v>47</v>
      </c>
      <c r="N166" s="197">
        <v>30</v>
      </c>
      <c r="O166" s="197">
        <v>36</v>
      </c>
      <c r="P166" s="197">
        <v>23</v>
      </c>
      <c r="Q166" s="197">
        <v>11</v>
      </c>
      <c r="R166" s="197">
        <v>17</v>
      </c>
      <c r="S166" s="197">
        <v>26</v>
      </c>
      <c r="T166" s="197">
        <v>25</v>
      </c>
      <c r="U166" s="197">
        <v>29</v>
      </c>
      <c r="V166" s="198">
        <v>30</v>
      </c>
      <c r="W166" s="197">
        <v>15</v>
      </c>
      <c r="X166" s="197">
        <v>32</v>
      </c>
      <c r="Y166" s="200">
        <f t="shared" si="11"/>
        <v>321</v>
      </c>
      <c r="Z166" s="197" t="s">
        <v>655</v>
      </c>
    </row>
    <row r="167" spans="3:32" s="196" customFormat="1">
      <c r="H167" s="196">
        <f t="shared" si="12"/>
        <v>57</v>
      </c>
      <c r="K167" s="197" t="s">
        <v>656</v>
      </c>
      <c r="L167" s="197" t="s">
        <v>657</v>
      </c>
      <c r="M167" s="197">
        <v>24</v>
      </c>
      <c r="N167" s="197">
        <v>18</v>
      </c>
      <c r="O167" s="197">
        <v>15</v>
      </c>
      <c r="P167" s="197">
        <v>21</v>
      </c>
      <c r="Q167" s="197">
        <v>16</v>
      </c>
      <c r="R167" s="197">
        <v>8</v>
      </c>
      <c r="S167" s="197">
        <v>20</v>
      </c>
      <c r="T167" s="197">
        <v>19</v>
      </c>
      <c r="U167" s="197">
        <v>33</v>
      </c>
      <c r="V167" s="197">
        <v>43</v>
      </c>
      <c r="W167" s="203">
        <v>8</v>
      </c>
      <c r="X167" s="203">
        <v>23</v>
      </c>
      <c r="Y167" s="200">
        <f t="shared" si="11"/>
        <v>248</v>
      </c>
      <c r="Z167" s="197" t="s">
        <v>657</v>
      </c>
    </row>
    <row r="168" spans="3:32">
      <c r="H168" s="82">
        <f t="shared" si="12"/>
        <v>10</v>
      </c>
      <c r="K168" s="84"/>
      <c r="L168" s="108" t="s">
        <v>658</v>
      </c>
      <c r="M168" s="108">
        <v>4</v>
      </c>
      <c r="N168" s="108">
        <v>2</v>
      </c>
      <c r="O168" s="108">
        <v>4</v>
      </c>
      <c r="P168" s="108">
        <v>2</v>
      </c>
      <c r="Q168" s="108">
        <v>1</v>
      </c>
      <c r="R168" s="108">
        <v>3</v>
      </c>
      <c r="S168" s="108">
        <v>0</v>
      </c>
      <c r="T168" s="108">
        <v>1</v>
      </c>
      <c r="U168" s="108">
        <v>1</v>
      </c>
      <c r="V168" s="108">
        <v>2</v>
      </c>
      <c r="W168" s="108">
        <v>1</v>
      </c>
      <c r="X168" s="108">
        <v>1</v>
      </c>
      <c r="Y168" s="190">
        <f t="shared" si="11"/>
        <v>22</v>
      </c>
      <c r="Z168" s="108" t="s">
        <v>658</v>
      </c>
    </row>
    <row r="169" spans="3:32">
      <c r="H169" s="82">
        <f t="shared" si="12"/>
        <v>0</v>
      </c>
      <c r="K169" s="84"/>
      <c r="L169" s="108" t="s">
        <v>659</v>
      </c>
      <c r="M169" s="108">
        <v>0</v>
      </c>
      <c r="N169" s="108">
        <v>0</v>
      </c>
      <c r="O169" s="108">
        <v>0</v>
      </c>
      <c r="P169" s="108">
        <v>0</v>
      </c>
      <c r="Q169" s="108">
        <v>0</v>
      </c>
      <c r="R169" s="108">
        <v>0</v>
      </c>
      <c r="S169" s="108">
        <v>0</v>
      </c>
      <c r="T169" s="108">
        <v>0</v>
      </c>
      <c r="U169" s="108">
        <v>0</v>
      </c>
      <c r="V169" s="108">
        <v>1</v>
      </c>
      <c r="W169" s="108">
        <v>0</v>
      </c>
      <c r="X169" s="108">
        <v>0</v>
      </c>
      <c r="Y169" s="190">
        <f t="shared" si="11"/>
        <v>1</v>
      </c>
      <c r="Z169" s="108" t="s">
        <v>659</v>
      </c>
    </row>
    <row r="170" spans="3:32">
      <c r="C170" s="82" t="s">
        <v>651</v>
      </c>
      <c r="D170" s="82">
        <v>743</v>
      </c>
      <c r="E170" s="82" t="s">
        <v>651</v>
      </c>
      <c r="F170" s="82">
        <v>352</v>
      </c>
      <c r="H170" s="82">
        <f t="shared" si="12"/>
        <v>3</v>
      </c>
      <c r="K170" s="84"/>
      <c r="L170" s="108" t="s">
        <v>660</v>
      </c>
      <c r="M170" s="108">
        <v>2</v>
      </c>
      <c r="N170" s="108">
        <v>0</v>
      </c>
      <c r="O170" s="108">
        <v>1</v>
      </c>
      <c r="P170" s="108">
        <v>0</v>
      </c>
      <c r="Q170" s="108">
        <v>0</v>
      </c>
      <c r="R170" s="108">
        <v>0</v>
      </c>
      <c r="S170" s="108">
        <v>0</v>
      </c>
      <c r="T170" s="108">
        <v>0</v>
      </c>
      <c r="U170" s="108">
        <v>0</v>
      </c>
      <c r="V170" s="108">
        <v>0</v>
      </c>
      <c r="W170" s="108">
        <v>0</v>
      </c>
      <c r="X170" s="108">
        <v>0</v>
      </c>
      <c r="Y170" s="190">
        <f t="shared" si="11"/>
        <v>3</v>
      </c>
      <c r="Z170" s="108" t="s">
        <v>660</v>
      </c>
    </row>
    <row r="171" spans="3:32">
      <c r="C171" s="82" t="s">
        <v>655</v>
      </c>
      <c r="D171" s="82">
        <v>274</v>
      </c>
      <c r="E171" s="82" t="s">
        <v>655</v>
      </c>
      <c r="F171" s="82">
        <v>311</v>
      </c>
      <c r="H171" s="82">
        <f t="shared" si="12"/>
        <v>31</v>
      </c>
      <c r="K171" s="84"/>
      <c r="L171" s="108" t="s">
        <v>661</v>
      </c>
      <c r="M171" s="108">
        <v>13</v>
      </c>
      <c r="N171" s="108">
        <v>8</v>
      </c>
      <c r="O171" s="108">
        <v>10</v>
      </c>
      <c r="P171" s="108">
        <v>6</v>
      </c>
      <c r="Q171" s="108">
        <v>2</v>
      </c>
      <c r="R171" s="108">
        <v>8</v>
      </c>
      <c r="S171" s="108">
        <v>6</v>
      </c>
      <c r="T171" s="108">
        <v>4</v>
      </c>
      <c r="U171" s="108">
        <v>3</v>
      </c>
      <c r="V171" s="108">
        <v>6</v>
      </c>
      <c r="W171" s="108">
        <v>1</v>
      </c>
      <c r="X171" s="108">
        <v>7</v>
      </c>
      <c r="Y171" s="190">
        <f t="shared" si="11"/>
        <v>74</v>
      </c>
      <c r="Z171" s="108" t="s">
        <v>661</v>
      </c>
    </row>
    <row r="172" spans="3:32">
      <c r="C172" s="82" t="s">
        <v>657</v>
      </c>
      <c r="D172" s="82">
        <v>124</v>
      </c>
      <c r="E172" s="82" t="s">
        <v>657</v>
      </c>
      <c r="F172" s="82">
        <v>142</v>
      </c>
      <c r="H172" s="82">
        <f t="shared" si="12"/>
        <v>9</v>
      </c>
      <c r="K172" s="108" t="s">
        <v>662</v>
      </c>
      <c r="L172" s="108" t="s">
        <v>663</v>
      </c>
      <c r="M172" s="108">
        <v>5</v>
      </c>
      <c r="N172" s="108">
        <v>1</v>
      </c>
      <c r="O172" s="108">
        <v>3</v>
      </c>
      <c r="P172" s="108">
        <v>4</v>
      </c>
      <c r="Q172" s="108">
        <v>5</v>
      </c>
      <c r="R172" s="108">
        <v>7</v>
      </c>
      <c r="S172" s="108">
        <v>7</v>
      </c>
      <c r="T172" s="108">
        <v>2</v>
      </c>
      <c r="U172" s="108">
        <v>5</v>
      </c>
      <c r="V172" s="108">
        <v>5</v>
      </c>
      <c r="W172" s="108">
        <v>0</v>
      </c>
      <c r="X172" s="108">
        <v>7</v>
      </c>
      <c r="Y172" s="190">
        <f t="shared" si="11"/>
        <v>51</v>
      </c>
      <c r="Z172" s="108" t="s">
        <v>663</v>
      </c>
    </row>
    <row r="173" spans="3:32">
      <c r="C173" s="82" t="s">
        <v>663</v>
      </c>
      <c r="D173" s="82">
        <v>14</v>
      </c>
      <c r="E173" s="82" t="s">
        <v>663</v>
      </c>
      <c r="F173" s="82">
        <v>6</v>
      </c>
      <c r="H173" s="82">
        <f t="shared" si="12"/>
        <v>38</v>
      </c>
      <c r="K173" s="84"/>
      <c r="L173" s="108" t="s">
        <v>664</v>
      </c>
      <c r="M173" s="108">
        <v>12</v>
      </c>
      <c r="N173" s="108">
        <v>11</v>
      </c>
      <c r="O173" s="108">
        <v>15</v>
      </c>
      <c r="P173" s="108">
        <v>9</v>
      </c>
      <c r="Q173" s="108">
        <v>10</v>
      </c>
      <c r="R173" s="108">
        <v>9</v>
      </c>
      <c r="S173" s="108">
        <v>7</v>
      </c>
      <c r="T173" s="108">
        <v>8</v>
      </c>
      <c r="U173" s="108">
        <v>4</v>
      </c>
      <c r="V173" s="108">
        <v>11</v>
      </c>
      <c r="W173" s="108">
        <v>5</v>
      </c>
      <c r="X173" s="108">
        <v>6</v>
      </c>
      <c r="Y173" s="190">
        <f t="shared" si="11"/>
        <v>107</v>
      </c>
      <c r="Z173" s="108" t="s">
        <v>664</v>
      </c>
    </row>
    <row r="174" spans="3:32">
      <c r="C174" s="82" t="s">
        <v>665</v>
      </c>
      <c r="D174" s="82">
        <v>29</v>
      </c>
      <c r="E174" s="82" t="s">
        <v>665</v>
      </c>
      <c r="F174" s="82">
        <v>5</v>
      </c>
      <c r="H174" s="82">
        <f t="shared" si="12"/>
        <v>12</v>
      </c>
      <c r="K174" s="108" t="s">
        <v>666</v>
      </c>
      <c r="L174" s="108" t="s">
        <v>665</v>
      </c>
      <c r="M174" s="108">
        <v>3</v>
      </c>
      <c r="N174" s="108">
        <v>6</v>
      </c>
      <c r="O174" s="108">
        <v>3</v>
      </c>
      <c r="P174" s="108">
        <v>3</v>
      </c>
      <c r="Q174" s="108">
        <v>1</v>
      </c>
      <c r="R174" s="108">
        <v>5</v>
      </c>
      <c r="S174" s="108">
        <v>4</v>
      </c>
      <c r="T174" s="108">
        <v>3</v>
      </c>
      <c r="U174" s="108">
        <v>3</v>
      </c>
      <c r="V174" s="108">
        <v>2</v>
      </c>
      <c r="W174" s="108">
        <v>3</v>
      </c>
      <c r="X174" s="108">
        <v>2</v>
      </c>
      <c r="Y174" s="190">
        <f t="shared" si="11"/>
        <v>38</v>
      </c>
      <c r="Z174" s="108" t="s">
        <v>665</v>
      </c>
    </row>
    <row r="175" spans="3:32">
      <c r="H175" s="82">
        <f t="shared" si="12"/>
        <v>1</v>
      </c>
      <c r="K175" s="108"/>
      <c r="L175" s="108" t="s">
        <v>667</v>
      </c>
      <c r="M175" s="108">
        <v>0</v>
      </c>
      <c r="N175" s="108">
        <v>1</v>
      </c>
      <c r="O175" s="108">
        <v>0</v>
      </c>
      <c r="P175" s="108">
        <v>0</v>
      </c>
      <c r="Q175" s="108">
        <v>0</v>
      </c>
      <c r="R175" s="108">
        <v>0</v>
      </c>
      <c r="S175" s="108">
        <v>0</v>
      </c>
      <c r="T175" s="108">
        <v>0</v>
      </c>
      <c r="U175" s="108">
        <v>0</v>
      </c>
      <c r="V175" s="108">
        <v>1</v>
      </c>
      <c r="W175" s="108">
        <v>0</v>
      </c>
      <c r="X175" s="108">
        <v>0</v>
      </c>
      <c r="Y175" s="190">
        <f t="shared" si="11"/>
        <v>2</v>
      </c>
      <c r="Z175" s="108" t="s">
        <v>667</v>
      </c>
    </row>
    <row r="176" spans="3:32">
      <c r="H176" s="82">
        <f t="shared" si="12"/>
        <v>1</v>
      </c>
      <c r="K176" s="108"/>
      <c r="L176" s="108" t="s">
        <v>668</v>
      </c>
      <c r="M176" s="108">
        <v>1</v>
      </c>
      <c r="N176" s="108">
        <v>0</v>
      </c>
      <c r="O176" s="108">
        <v>0</v>
      </c>
      <c r="P176" s="108">
        <v>0</v>
      </c>
      <c r="Q176" s="108">
        <v>0</v>
      </c>
      <c r="R176" s="108">
        <v>0</v>
      </c>
      <c r="S176" s="108">
        <v>1</v>
      </c>
      <c r="T176" s="108">
        <v>0</v>
      </c>
      <c r="U176" s="108">
        <v>0</v>
      </c>
      <c r="V176" s="108">
        <v>0</v>
      </c>
      <c r="W176" s="108">
        <v>0</v>
      </c>
      <c r="X176" s="108">
        <v>0</v>
      </c>
      <c r="Y176" s="190">
        <f t="shared" si="11"/>
        <v>2</v>
      </c>
      <c r="Z176" s="108" t="s">
        <v>668</v>
      </c>
    </row>
    <row r="177" spans="3:26">
      <c r="C177" s="82" t="s">
        <v>669</v>
      </c>
      <c r="D177" s="82">
        <v>13</v>
      </c>
      <c r="E177" s="82" t="s">
        <v>669</v>
      </c>
      <c r="F177" s="82">
        <v>5</v>
      </c>
      <c r="H177" s="82">
        <f t="shared" si="12"/>
        <v>3</v>
      </c>
      <c r="K177" s="108" t="s">
        <v>670</v>
      </c>
      <c r="L177" s="108" t="s">
        <v>669</v>
      </c>
      <c r="M177" s="108">
        <v>1</v>
      </c>
      <c r="N177" s="108">
        <v>1</v>
      </c>
      <c r="O177" s="108">
        <v>1</v>
      </c>
      <c r="P177" s="108">
        <v>3</v>
      </c>
      <c r="Q177" s="108">
        <v>0</v>
      </c>
      <c r="R177" s="108">
        <v>1</v>
      </c>
      <c r="S177" s="108">
        <v>1</v>
      </c>
      <c r="T177" s="108">
        <v>2</v>
      </c>
      <c r="U177" s="108">
        <v>0</v>
      </c>
      <c r="V177" s="108">
        <v>2</v>
      </c>
      <c r="W177" s="108">
        <v>0</v>
      </c>
      <c r="X177" s="108">
        <v>0</v>
      </c>
      <c r="Y177" s="190">
        <f t="shared" si="11"/>
        <v>12</v>
      </c>
      <c r="Z177" s="108" t="s">
        <v>669</v>
      </c>
    </row>
    <row r="178" spans="3:26">
      <c r="H178" s="82">
        <f t="shared" si="12"/>
        <v>0</v>
      </c>
      <c r="K178" s="108"/>
      <c r="L178" s="108" t="s">
        <v>671</v>
      </c>
      <c r="M178" s="108">
        <v>0</v>
      </c>
      <c r="N178" s="108">
        <v>0</v>
      </c>
      <c r="O178" s="108">
        <v>0</v>
      </c>
      <c r="P178" s="108">
        <v>0</v>
      </c>
      <c r="Q178" s="108">
        <v>0</v>
      </c>
      <c r="R178" s="108">
        <v>1</v>
      </c>
      <c r="S178" s="108">
        <v>0</v>
      </c>
      <c r="T178" s="108">
        <v>1</v>
      </c>
      <c r="U178" s="108">
        <v>0</v>
      </c>
      <c r="V178" s="108">
        <v>0</v>
      </c>
      <c r="W178" s="108">
        <v>0</v>
      </c>
      <c r="X178" s="108">
        <v>2</v>
      </c>
      <c r="Y178" s="190">
        <f t="shared" si="11"/>
        <v>4</v>
      </c>
      <c r="Z178" s="108" t="s">
        <v>671</v>
      </c>
    </row>
    <row r="179" spans="3:26">
      <c r="H179" s="82">
        <f t="shared" si="12"/>
        <v>0</v>
      </c>
      <c r="K179" s="108"/>
      <c r="L179" s="108" t="s">
        <v>672</v>
      </c>
      <c r="M179" s="108">
        <v>0</v>
      </c>
      <c r="N179" s="108">
        <v>0</v>
      </c>
      <c r="O179" s="108">
        <v>0</v>
      </c>
      <c r="P179" s="108">
        <v>0</v>
      </c>
      <c r="Q179" s="108">
        <v>0</v>
      </c>
      <c r="R179" s="108">
        <v>1</v>
      </c>
      <c r="S179" s="108">
        <v>0</v>
      </c>
      <c r="T179" s="108">
        <v>0</v>
      </c>
      <c r="U179" s="108">
        <v>0</v>
      </c>
      <c r="V179" s="108">
        <v>1</v>
      </c>
      <c r="W179" s="108">
        <v>0</v>
      </c>
      <c r="X179" s="108">
        <v>1</v>
      </c>
      <c r="Y179" s="190">
        <f t="shared" si="11"/>
        <v>3</v>
      </c>
      <c r="Z179" s="108" t="s">
        <v>672</v>
      </c>
    </row>
    <row r="180" spans="3:26">
      <c r="H180" s="82">
        <f t="shared" si="12"/>
        <v>0</v>
      </c>
      <c r="K180" s="108"/>
      <c r="L180" s="108" t="s">
        <v>673</v>
      </c>
      <c r="M180" s="108">
        <v>0</v>
      </c>
      <c r="N180" s="108">
        <v>0</v>
      </c>
      <c r="O180" s="108">
        <v>0</v>
      </c>
      <c r="P180" s="108">
        <v>0</v>
      </c>
      <c r="Q180" s="108">
        <v>0</v>
      </c>
      <c r="R180" s="108">
        <v>2</v>
      </c>
      <c r="S180" s="108">
        <v>0</v>
      </c>
      <c r="T180" s="108">
        <v>0</v>
      </c>
      <c r="U180" s="108">
        <v>0</v>
      </c>
      <c r="V180" s="108">
        <v>1</v>
      </c>
      <c r="W180" s="108">
        <v>1</v>
      </c>
      <c r="X180" s="108">
        <v>0</v>
      </c>
      <c r="Y180" s="190">
        <f t="shared" si="11"/>
        <v>4</v>
      </c>
      <c r="Z180" s="108" t="s">
        <v>673</v>
      </c>
    </row>
    <row r="181" spans="3:26">
      <c r="K181" s="112"/>
      <c r="L181" s="204"/>
      <c r="M181" s="204">
        <f t="shared" ref="M181:Y181" si="13">SUM(M134:M180)</f>
        <v>642</v>
      </c>
      <c r="N181" s="204">
        <f t="shared" si="13"/>
        <v>439</v>
      </c>
      <c r="O181" s="204">
        <f t="shared" si="13"/>
        <v>484</v>
      </c>
      <c r="P181" s="204">
        <f t="shared" si="13"/>
        <v>259</v>
      </c>
      <c r="Q181" s="204">
        <f t="shared" si="13"/>
        <v>244</v>
      </c>
      <c r="R181" s="204">
        <f t="shared" si="13"/>
        <v>327</v>
      </c>
      <c r="S181" s="204">
        <f t="shared" si="13"/>
        <v>472</v>
      </c>
      <c r="T181" s="204">
        <f t="shared" si="13"/>
        <v>277</v>
      </c>
      <c r="U181" s="204">
        <f t="shared" si="13"/>
        <v>329</v>
      </c>
      <c r="V181" s="204">
        <f t="shared" si="13"/>
        <v>371</v>
      </c>
      <c r="W181" s="204">
        <f t="shared" si="13"/>
        <v>271</v>
      </c>
      <c r="X181" s="204">
        <f t="shared" si="13"/>
        <v>364</v>
      </c>
      <c r="Y181" s="190">
        <f t="shared" si="13"/>
        <v>4479</v>
      </c>
    </row>
    <row r="182" spans="3:26">
      <c r="K182" s="108"/>
      <c r="L182" s="108" t="s">
        <v>674</v>
      </c>
      <c r="M182" s="108"/>
      <c r="N182" s="108"/>
      <c r="O182" s="108"/>
      <c r="P182" s="108"/>
      <c r="Q182" s="108"/>
      <c r="R182" s="108"/>
      <c r="S182" s="108">
        <v>34</v>
      </c>
      <c r="T182" s="108"/>
      <c r="U182" s="108"/>
      <c r="V182" s="108"/>
      <c r="W182" s="108"/>
      <c r="X182" s="108"/>
    </row>
    <row r="183" spans="3:26">
      <c r="D183" s="82">
        <f>SUM(D134:D177)</f>
        <v>3023</v>
      </c>
      <c r="K183" s="108" t="s">
        <v>675</v>
      </c>
      <c r="L183" s="108" t="s">
        <v>675</v>
      </c>
      <c r="M183" s="84"/>
      <c r="N183" s="84"/>
      <c r="O183" s="108">
        <v>2</v>
      </c>
      <c r="P183" s="84"/>
      <c r="Q183" s="108">
        <v>1</v>
      </c>
      <c r="R183" s="84"/>
      <c r="S183" s="84"/>
      <c r="T183" s="84"/>
      <c r="U183" s="84"/>
      <c r="V183" s="84"/>
      <c r="W183" s="84"/>
      <c r="X183" s="84"/>
    </row>
    <row r="184" spans="3:26">
      <c r="K184" s="108" t="s">
        <v>676</v>
      </c>
      <c r="L184" s="108" t="s">
        <v>676</v>
      </c>
      <c r="M184" s="84"/>
      <c r="N184" s="84"/>
      <c r="O184" s="108">
        <v>1</v>
      </c>
      <c r="P184" s="108">
        <v>3</v>
      </c>
      <c r="Q184" s="84"/>
      <c r="R184" s="108">
        <v>1</v>
      </c>
      <c r="S184" s="84"/>
      <c r="T184" s="84"/>
      <c r="U184" s="84"/>
      <c r="V184" s="84"/>
      <c r="W184" s="84"/>
      <c r="X184" s="84"/>
    </row>
    <row r="185" spans="3:26">
      <c r="K185" s="108" t="s">
        <v>677</v>
      </c>
      <c r="L185" s="108" t="s">
        <v>677</v>
      </c>
      <c r="M185" s="84"/>
      <c r="N185" s="84"/>
      <c r="O185" s="108">
        <v>171</v>
      </c>
      <c r="P185" s="108">
        <v>87</v>
      </c>
      <c r="Q185" s="108">
        <v>119</v>
      </c>
      <c r="R185" s="108">
        <v>109</v>
      </c>
      <c r="S185" s="108">
        <v>121</v>
      </c>
      <c r="T185" s="84"/>
      <c r="U185" s="84"/>
      <c r="V185" s="84"/>
      <c r="W185" s="84"/>
      <c r="X185" s="84"/>
    </row>
    <row r="186" spans="3:26">
      <c r="K186" s="108" t="s">
        <v>678</v>
      </c>
      <c r="L186" s="108" t="s">
        <v>678</v>
      </c>
      <c r="M186" s="84"/>
      <c r="N186" s="84"/>
      <c r="O186" s="108">
        <v>326</v>
      </c>
      <c r="P186" s="108">
        <v>206</v>
      </c>
      <c r="Q186" s="108">
        <v>187</v>
      </c>
      <c r="R186" s="108">
        <v>213</v>
      </c>
      <c r="S186" s="108">
        <v>265</v>
      </c>
      <c r="T186" s="84"/>
      <c r="U186" s="84"/>
      <c r="V186" s="84"/>
      <c r="W186" s="84"/>
      <c r="X186" s="84"/>
    </row>
    <row r="187" spans="3:26">
      <c r="K187" s="108" t="s">
        <v>679</v>
      </c>
      <c r="L187" s="108" t="s">
        <v>679</v>
      </c>
      <c r="M187" s="84"/>
      <c r="N187" s="84"/>
      <c r="O187" s="108">
        <v>3</v>
      </c>
      <c r="P187" s="108">
        <v>2</v>
      </c>
      <c r="Q187" s="108">
        <v>3</v>
      </c>
      <c r="R187" s="108">
        <v>3</v>
      </c>
      <c r="S187" s="108">
        <v>1</v>
      </c>
      <c r="T187" s="84"/>
      <c r="U187" s="84"/>
      <c r="V187" s="84"/>
      <c r="W187" s="84"/>
      <c r="X187" s="84"/>
    </row>
    <row r="188" spans="3:26">
      <c r="K188" s="167" t="s">
        <v>557</v>
      </c>
      <c r="L188" s="167" t="s">
        <v>557</v>
      </c>
      <c r="M188" s="205"/>
      <c r="N188" s="205"/>
      <c r="O188" s="167">
        <v>503</v>
      </c>
      <c r="P188" s="167">
        <v>298</v>
      </c>
      <c r="Q188" s="167">
        <v>311</v>
      </c>
      <c r="R188" s="167">
        <v>326</v>
      </c>
      <c r="S188" s="167">
        <v>423</v>
      </c>
      <c r="T188" s="205"/>
      <c r="U188" s="205"/>
      <c r="V188" s="205"/>
      <c r="W188" s="205"/>
      <c r="X188" s="205"/>
    </row>
    <row r="189" spans="3:26">
      <c r="M189" s="82">
        <f t="shared" ref="M189:S189" si="14">M181</f>
        <v>642</v>
      </c>
      <c r="N189" s="82">
        <f t="shared" si="14"/>
        <v>439</v>
      </c>
      <c r="O189" s="82">
        <f t="shared" si="14"/>
        <v>484</v>
      </c>
      <c r="P189" s="82">
        <f t="shared" si="14"/>
        <v>259</v>
      </c>
      <c r="Q189" s="82">
        <f t="shared" si="14"/>
        <v>244</v>
      </c>
      <c r="R189" s="82">
        <f t="shared" si="14"/>
        <v>327</v>
      </c>
      <c r="S189" s="82">
        <f t="shared" si="14"/>
        <v>472</v>
      </c>
      <c r="T189" s="82">
        <v>334</v>
      </c>
      <c r="U189" s="82">
        <v>331</v>
      </c>
      <c r="V189" s="82">
        <v>373</v>
      </c>
      <c r="W189" s="82">
        <v>275</v>
      </c>
      <c r="X189" s="82">
        <v>364</v>
      </c>
      <c r="Y189" s="82">
        <f>SUM(M189:X189)</f>
        <v>4544</v>
      </c>
    </row>
    <row r="193" spans="1:31">
      <c r="A193" s="224" t="s">
        <v>680</v>
      </c>
      <c r="B193" s="224"/>
      <c r="C193" s="118"/>
      <c r="D193" s="118"/>
      <c r="E193" s="118"/>
      <c r="F193" s="118"/>
      <c r="G193" s="118"/>
      <c r="H193" s="118"/>
      <c r="I193" s="118"/>
      <c r="J193" s="118"/>
      <c r="K193" s="225" t="s">
        <v>681</v>
      </c>
      <c r="L193" s="225"/>
      <c r="M193" s="225"/>
      <c r="N193" s="225"/>
      <c r="O193" s="225"/>
      <c r="P193" s="225"/>
      <c r="Q193" s="225"/>
      <c r="R193" s="225"/>
    </row>
    <row r="194" spans="1:31" ht="35.25" customHeight="1">
      <c r="A194" s="206" t="s">
        <v>544</v>
      </c>
      <c r="B194" s="207" t="s">
        <v>595</v>
      </c>
      <c r="C194" s="206" t="s">
        <v>597</v>
      </c>
      <c r="D194" s="206" t="s">
        <v>682</v>
      </c>
      <c r="E194" s="206" t="s">
        <v>683</v>
      </c>
      <c r="F194" s="206" t="s">
        <v>684</v>
      </c>
      <c r="G194" s="206" t="s">
        <v>685</v>
      </c>
      <c r="H194" s="206" t="s">
        <v>686</v>
      </c>
      <c r="I194" s="206" t="s">
        <v>687</v>
      </c>
      <c r="J194" s="206" t="s">
        <v>688</v>
      </c>
      <c r="K194" s="107" t="s">
        <v>544</v>
      </c>
      <c r="L194" s="107" t="s">
        <v>689</v>
      </c>
      <c r="M194" s="107" t="s">
        <v>690</v>
      </c>
      <c r="N194" s="107" t="s">
        <v>691</v>
      </c>
      <c r="O194" s="107" t="s">
        <v>692</v>
      </c>
      <c r="P194" s="107" t="s">
        <v>693</v>
      </c>
      <c r="Q194" s="107" t="s">
        <v>694</v>
      </c>
      <c r="R194" s="107" t="s">
        <v>557</v>
      </c>
    </row>
    <row r="195" spans="1:31">
      <c r="A195" s="84" t="s">
        <v>22</v>
      </c>
      <c r="B195" s="190">
        <v>8</v>
      </c>
      <c r="C195" s="82">
        <v>13</v>
      </c>
      <c r="D195" s="82">
        <v>5</v>
      </c>
      <c r="E195" s="82">
        <v>4</v>
      </c>
      <c r="F195" s="82">
        <v>2</v>
      </c>
      <c r="G195" s="82">
        <v>2</v>
      </c>
      <c r="H195" s="82">
        <v>3</v>
      </c>
      <c r="I195" s="82">
        <v>2</v>
      </c>
      <c r="J195" s="208">
        <f t="shared" ref="J195:J200" si="15">SUM(B195:I195)</f>
        <v>39</v>
      </c>
      <c r="K195" s="84" t="s">
        <v>22</v>
      </c>
      <c r="L195" s="134">
        <v>285</v>
      </c>
      <c r="M195" s="134">
        <v>286</v>
      </c>
      <c r="N195" s="134">
        <v>4</v>
      </c>
      <c r="O195" s="134">
        <v>3</v>
      </c>
      <c r="P195" s="134">
        <v>85</v>
      </c>
      <c r="Q195" s="134">
        <v>13</v>
      </c>
      <c r="R195" s="134">
        <f t="shared" ref="R195:R202" si="16">SUM(L195:Q195)</f>
        <v>676</v>
      </c>
    </row>
    <row r="196" spans="1:31">
      <c r="A196" s="84" t="s">
        <v>23</v>
      </c>
      <c r="B196" s="190">
        <v>10</v>
      </c>
      <c r="C196" s="82">
        <v>12</v>
      </c>
      <c r="D196" s="82">
        <v>4</v>
      </c>
      <c r="E196" s="82">
        <v>3</v>
      </c>
      <c r="F196" s="82">
        <v>1</v>
      </c>
      <c r="G196" s="82">
        <v>3</v>
      </c>
      <c r="H196" s="82">
        <v>2</v>
      </c>
      <c r="I196" s="82">
        <v>3</v>
      </c>
      <c r="J196" s="208">
        <f t="shared" si="15"/>
        <v>38</v>
      </c>
      <c r="K196" s="84" t="s">
        <v>23</v>
      </c>
      <c r="L196" s="134">
        <v>44</v>
      </c>
      <c r="M196" s="134">
        <v>94</v>
      </c>
      <c r="N196" s="134">
        <v>1</v>
      </c>
      <c r="O196" s="134">
        <v>3</v>
      </c>
      <c r="P196" s="134">
        <v>47</v>
      </c>
      <c r="Q196" s="134">
        <v>14</v>
      </c>
      <c r="R196" s="134">
        <f t="shared" si="16"/>
        <v>203</v>
      </c>
    </row>
    <row r="197" spans="1:31">
      <c r="A197" s="84" t="s">
        <v>24</v>
      </c>
      <c r="B197" s="190">
        <v>14</v>
      </c>
      <c r="C197" s="82">
        <v>15</v>
      </c>
      <c r="D197" s="82">
        <v>3</v>
      </c>
      <c r="E197" s="82">
        <v>4</v>
      </c>
      <c r="F197" s="82">
        <v>2</v>
      </c>
      <c r="G197" s="82">
        <v>3</v>
      </c>
      <c r="H197" s="82">
        <v>3</v>
      </c>
      <c r="I197" s="82">
        <v>7</v>
      </c>
      <c r="J197" s="208">
        <f t="shared" si="15"/>
        <v>51</v>
      </c>
      <c r="K197" s="84" t="s">
        <v>24</v>
      </c>
      <c r="L197" s="134">
        <v>53</v>
      </c>
      <c r="M197" s="134">
        <v>135</v>
      </c>
      <c r="N197" s="134">
        <v>0</v>
      </c>
      <c r="O197" s="134">
        <v>3</v>
      </c>
      <c r="P197" s="134">
        <v>49</v>
      </c>
      <c r="Q197" s="134">
        <v>20</v>
      </c>
      <c r="R197" s="134">
        <f t="shared" si="16"/>
        <v>260</v>
      </c>
    </row>
    <row r="198" spans="1:31">
      <c r="A198" s="84" t="s">
        <v>25</v>
      </c>
      <c r="B198" s="190">
        <v>17</v>
      </c>
      <c r="C198" s="82">
        <v>11</v>
      </c>
      <c r="D198" s="82">
        <v>2</v>
      </c>
      <c r="E198" s="82">
        <v>6</v>
      </c>
      <c r="F198" s="82">
        <v>1</v>
      </c>
      <c r="G198" s="82">
        <v>1</v>
      </c>
      <c r="H198" s="82">
        <v>2</v>
      </c>
      <c r="I198" s="82">
        <v>6</v>
      </c>
      <c r="J198" s="208">
        <f t="shared" si="15"/>
        <v>46</v>
      </c>
      <c r="K198" s="84" t="s">
        <v>25</v>
      </c>
      <c r="L198" s="134">
        <v>123</v>
      </c>
      <c r="M198" s="134">
        <v>158</v>
      </c>
      <c r="N198" s="134">
        <v>11</v>
      </c>
      <c r="O198" s="134">
        <v>0</v>
      </c>
      <c r="P198" s="134">
        <v>46</v>
      </c>
      <c r="Q198" s="134">
        <v>37</v>
      </c>
      <c r="R198" s="134">
        <f t="shared" si="16"/>
        <v>375</v>
      </c>
    </row>
    <row r="199" spans="1:31">
      <c r="A199" s="84" t="s">
        <v>26</v>
      </c>
      <c r="B199" s="190">
        <v>16</v>
      </c>
      <c r="C199" s="82">
        <v>18</v>
      </c>
      <c r="D199" s="82">
        <v>7</v>
      </c>
      <c r="E199" s="82">
        <v>1</v>
      </c>
      <c r="F199" s="82">
        <v>1</v>
      </c>
      <c r="G199" s="82">
        <v>2</v>
      </c>
      <c r="H199" s="82">
        <v>3</v>
      </c>
      <c r="I199" s="82">
        <v>5</v>
      </c>
      <c r="J199" s="208">
        <f t="shared" si="15"/>
        <v>53</v>
      </c>
      <c r="K199" s="84" t="s">
        <v>26</v>
      </c>
      <c r="L199" s="134">
        <v>419</v>
      </c>
      <c r="M199" s="134">
        <v>463</v>
      </c>
      <c r="N199" s="134">
        <v>25</v>
      </c>
      <c r="O199" s="134">
        <v>6</v>
      </c>
      <c r="P199" s="134">
        <v>115</v>
      </c>
      <c r="Q199" s="134">
        <v>18</v>
      </c>
      <c r="R199" s="134">
        <f t="shared" si="16"/>
        <v>1046</v>
      </c>
    </row>
    <row r="200" spans="1:31">
      <c r="A200" s="84" t="s">
        <v>27</v>
      </c>
      <c r="B200" s="190">
        <v>15</v>
      </c>
      <c r="C200" s="82">
        <v>14</v>
      </c>
      <c r="D200" s="82">
        <v>5</v>
      </c>
      <c r="E200" s="82">
        <v>5</v>
      </c>
      <c r="F200" s="82">
        <v>1</v>
      </c>
      <c r="G200" s="82">
        <v>2</v>
      </c>
      <c r="H200" s="82">
        <v>2</v>
      </c>
      <c r="I200" s="82">
        <v>4</v>
      </c>
      <c r="J200" s="208">
        <f t="shared" si="15"/>
        <v>48</v>
      </c>
      <c r="K200" s="84" t="s">
        <v>27</v>
      </c>
      <c r="L200" s="134">
        <v>301</v>
      </c>
      <c r="M200" s="134">
        <v>418</v>
      </c>
      <c r="N200" s="134">
        <v>7</v>
      </c>
      <c r="O200" s="134">
        <v>4</v>
      </c>
      <c r="P200" s="134">
        <v>101</v>
      </c>
      <c r="Q200" s="134">
        <v>27</v>
      </c>
      <c r="R200" s="134">
        <f t="shared" si="16"/>
        <v>858</v>
      </c>
    </row>
    <row r="201" spans="1:31">
      <c r="A201" s="84" t="s">
        <v>28</v>
      </c>
      <c r="B201" s="190"/>
      <c r="J201" s="208">
        <f>SUM(J195:J200)</f>
        <v>275</v>
      </c>
      <c r="K201" s="84" t="s">
        <v>28</v>
      </c>
      <c r="L201" s="134">
        <v>136</v>
      </c>
      <c r="M201" s="134">
        <v>339</v>
      </c>
      <c r="N201" s="134">
        <v>1</v>
      </c>
      <c r="O201" s="134">
        <v>9</v>
      </c>
      <c r="P201" s="134">
        <v>79</v>
      </c>
      <c r="Q201" s="134">
        <v>30</v>
      </c>
      <c r="R201" s="134">
        <f t="shared" si="16"/>
        <v>594</v>
      </c>
    </row>
    <row r="202" spans="1:31">
      <c r="A202" s="84" t="s">
        <v>29</v>
      </c>
      <c r="B202" s="190"/>
      <c r="K202" s="84" t="s">
        <v>29</v>
      </c>
      <c r="L202" s="134">
        <v>80</v>
      </c>
      <c r="M202" s="134">
        <v>300</v>
      </c>
      <c r="N202" s="134">
        <v>15</v>
      </c>
      <c r="O202" s="134">
        <v>51</v>
      </c>
      <c r="P202" s="134">
        <v>16</v>
      </c>
      <c r="Q202" s="134">
        <v>463</v>
      </c>
      <c r="R202" s="134">
        <f t="shared" si="16"/>
        <v>925</v>
      </c>
    </row>
    <row r="203" spans="1:31">
      <c r="A203" s="84" t="s">
        <v>30</v>
      </c>
      <c r="B203" s="190"/>
      <c r="K203" s="84" t="s">
        <v>30</v>
      </c>
      <c r="L203" s="134">
        <v>77</v>
      </c>
      <c r="M203" s="134">
        <v>231</v>
      </c>
      <c r="N203" s="134">
        <v>2</v>
      </c>
      <c r="O203" s="134">
        <v>17</v>
      </c>
      <c r="P203" s="134">
        <v>37</v>
      </c>
      <c r="Q203" s="134">
        <v>15</v>
      </c>
      <c r="R203" s="134">
        <v>379</v>
      </c>
    </row>
    <row r="204" spans="1:31">
      <c r="A204" s="84" t="s">
        <v>31</v>
      </c>
      <c r="B204" s="190"/>
      <c r="K204" s="84" t="s">
        <v>31</v>
      </c>
      <c r="L204" s="134">
        <v>74</v>
      </c>
      <c r="M204" s="134">
        <v>236</v>
      </c>
      <c r="N204" s="134">
        <v>14</v>
      </c>
      <c r="O204" s="134">
        <v>44</v>
      </c>
      <c r="P204" s="134">
        <v>44</v>
      </c>
      <c r="Q204" s="134">
        <v>14</v>
      </c>
      <c r="R204" s="134">
        <f>SUM(L204:Q204)</f>
        <v>426</v>
      </c>
    </row>
    <row r="205" spans="1:31">
      <c r="A205" s="84" t="s">
        <v>32</v>
      </c>
      <c r="B205" s="190"/>
      <c r="K205" s="84" t="s">
        <v>32</v>
      </c>
      <c r="L205" s="134">
        <v>129</v>
      </c>
      <c r="M205" s="134">
        <v>206</v>
      </c>
      <c r="N205" s="226">
        <v>15</v>
      </c>
      <c r="O205" s="226"/>
      <c r="P205" s="134">
        <v>61</v>
      </c>
      <c r="Q205" s="134">
        <v>18</v>
      </c>
      <c r="R205" s="134">
        <f>SUM(L205:Q205)</f>
        <v>429</v>
      </c>
    </row>
    <row r="206" spans="1:31">
      <c r="A206" s="84" t="s">
        <v>33</v>
      </c>
      <c r="B206" s="190"/>
      <c r="K206" s="84" t="s">
        <v>33</v>
      </c>
      <c r="L206" s="134">
        <v>95</v>
      </c>
      <c r="M206" s="134">
        <v>206</v>
      </c>
      <c r="N206" s="226">
        <v>15</v>
      </c>
      <c r="O206" s="226"/>
      <c r="P206" s="134">
        <v>67</v>
      </c>
      <c r="Q206" s="134">
        <v>17</v>
      </c>
      <c r="R206" s="134">
        <f>SUM(L206:Q206)</f>
        <v>400</v>
      </c>
    </row>
    <row r="207" spans="1:31">
      <c r="C207" s="209"/>
      <c r="L207" s="82">
        <f t="shared" ref="L207:R207" si="17">SUM(L195:L206)</f>
        <v>1816</v>
      </c>
      <c r="M207" s="82">
        <f t="shared" si="17"/>
        <v>3072</v>
      </c>
      <c r="N207" s="82">
        <f t="shared" si="17"/>
        <v>110</v>
      </c>
      <c r="O207" s="82">
        <f t="shared" si="17"/>
        <v>140</v>
      </c>
      <c r="P207" s="82">
        <f t="shared" si="17"/>
        <v>747</v>
      </c>
      <c r="Q207" s="82">
        <f t="shared" si="17"/>
        <v>686</v>
      </c>
      <c r="R207" s="210">
        <f t="shared" si="17"/>
        <v>6571</v>
      </c>
    </row>
    <row r="208" spans="1:31">
      <c r="AE208" s="82">
        <v>6571</v>
      </c>
    </row>
    <row r="209" spans="1:33">
      <c r="AE209" s="82">
        <v>56</v>
      </c>
    </row>
    <row r="210" spans="1:33">
      <c r="C210" s="209">
        <v>0.2</v>
      </c>
      <c r="D210" s="209">
        <v>0.4</v>
      </c>
      <c r="E210" s="209">
        <v>0.4</v>
      </c>
      <c r="AE210" s="82">
        <v>4720</v>
      </c>
    </row>
    <row r="211" spans="1:33">
      <c r="A211" s="84" t="s">
        <v>22</v>
      </c>
      <c r="B211" s="82">
        <v>39</v>
      </c>
      <c r="C211" s="82">
        <v>9</v>
      </c>
      <c r="D211" s="82">
        <v>15</v>
      </c>
      <c r="E211" s="82">
        <v>15</v>
      </c>
      <c r="F211" s="82">
        <f t="shared" ref="F211:F216" si="18">SUM(C211:E211)</f>
        <v>39</v>
      </c>
      <c r="AE211" s="82">
        <f>SUM(AE208:AE210)</f>
        <v>11347</v>
      </c>
    </row>
    <row r="212" spans="1:33">
      <c r="A212" s="84" t="s">
        <v>23</v>
      </c>
      <c r="B212" s="82">
        <v>38</v>
      </c>
      <c r="C212" s="82">
        <v>8</v>
      </c>
      <c r="D212" s="82">
        <v>15</v>
      </c>
      <c r="E212" s="82">
        <v>15</v>
      </c>
      <c r="F212" s="82">
        <f t="shared" si="18"/>
        <v>38</v>
      </c>
      <c r="L212" s="225" t="s">
        <v>695</v>
      </c>
      <c r="M212" s="225"/>
      <c r="N212" s="225"/>
      <c r="O212" s="225"/>
      <c r="P212" s="225"/>
      <c r="Q212" s="225"/>
      <c r="R212" s="225"/>
      <c r="S212" s="225"/>
      <c r="T212" s="225"/>
      <c r="U212" s="225"/>
      <c r="V212" s="225"/>
      <c r="W212" s="225"/>
      <c r="X212" s="225"/>
    </row>
    <row r="213" spans="1:33">
      <c r="A213" s="84" t="s">
        <v>24</v>
      </c>
      <c r="B213" s="82">
        <v>51</v>
      </c>
      <c r="C213" s="82">
        <v>11</v>
      </c>
      <c r="D213" s="82">
        <v>20</v>
      </c>
      <c r="E213" s="82">
        <v>20</v>
      </c>
      <c r="F213" s="82">
        <f t="shared" si="18"/>
        <v>51</v>
      </c>
      <c r="L213" s="107"/>
      <c r="M213" s="225">
        <v>2016</v>
      </c>
      <c r="N213" s="225"/>
      <c r="O213" s="225"/>
      <c r="P213" s="225"/>
      <c r="Q213" s="225">
        <v>2017</v>
      </c>
      <c r="R213" s="225"/>
      <c r="S213" s="225"/>
      <c r="T213" s="225"/>
      <c r="U213" s="225">
        <v>2018</v>
      </c>
      <c r="V213" s="225"/>
      <c r="W213" s="225"/>
      <c r="X213" s="225"/>
    </row>
    <row r="214" spans="1:33">
      <c r="A214" s="84" t="s">
        <v>25</v>
      </c>
      <c r="B214" s="82">
        <v>46</v>
      </c>
      <c r="C214" s="82">
        <v>10</v>
      </c>
      <c r="D214" s="82">
        <v>18</v>
      </c>
      <c r="E214" s="82">
        <v>18</v>
      </c>
      <c r="F214" s="82">
        <f t="shared" si="18"/>
        <v>46</v>
      </c>
      <c r="L214" s="107" t="s">
        <v>696</v>
      </c>
      <c r="M214" s="107" t="s">
        <v>697</v>
      </c>
      <c r="N214" s="107" t="s">
        <v>698</v>
      </c>
      <c r="O214" s="107" t="s">
        <v>699</v>
      </c>
      <c r="P214" s="107" t="s">
        <v>557</v>
      </c>
      <c r="Q214" s="107" t="s">
        <v>697</v>
      </c>
      <c r="R214" s="107" t="s">
        <v>698</v>
      </c>
      <c r="S214" s="107" t="s">
        <v>699</v>
      </c>
      <c r="T214" s="107" t="s">
        <v>557</v>
      </c>
      <c r="U214" s="107" t="s">
        <v>697</v>
      </c>
      <c r="V214" s="107" t="s">
        <v>698</v>
      </c>
      <c r="W214" s="107" t="s">
        <v>699</v>
      </c>
      <c r="X214" s="107" t="s">
        <v>557</v>
      </c>
    </row>
    <row r="215" spans="1:33">
      <c r="A215" s="84" t="s">
        <v>26</v>
      </c>
      <c r="B215" s="82">
        <v>53</v>
      </c>
      <c r="C215" s="82">
        <v>11</v>
      </c>
      <c r="D215" s="82">
        <v>21</v>
      </c>
      <c r="E215" s="82">
        <v>21</v>
      </c>
      <c r="F215" s="82">
        <f t="shared" si="18"/>
        <v>53</v>
      </c>
      <c r="L215" s="211" t="s">
        <v>651</v>
      </c>
      <c r="M215" s="108">
        <v>258</v>
      </c>
      <c r="N215" s="108">
        <v>324</v>
      </c>
      <c r="O215" s="108">
        <v>294</v>
      </c>
      <c r="P215" s="108">
        <f t="shared" ref="P215:P241" si="19">M215+N215+O215</f>
        <v>876</v>
      </c>
      <c r="Q215" s="108">
        <v>303</v>
      </c>
      <c r="R215" s="108">
        <v>290</v>
      </c>
      <c r="S215" s="108">
        <v>268</v>
      </c>
      <c r="T215" s="108">
        <f t="shared" ref="T215:T254" si="20">Q215+R215+S215</f>
        <v>861</v>
      </c>
      <c r="U215" s="108">
        <v>417</v>
      </c>
      <c r="V215" s="108">
        <v>291</v>
      </c>
      <c r="W215" s="108">
        <v>339</v>
      </c>
      <c r="X215" s="108">
        <f t="shared" ref="X215:X254" si="21">U215+V215+W215</f>
        <v>1047</v>
      </c>
      <c r="AG215" s="212"/>
    </row>
    <row r="216" spans="1:33">
      <c r="A216" s="84" t="s">
        <v>27</v>
      </c>
      <c r="B216" s="82">
        <v>48</v>
      </c>
      <c r="C216" s="82">
        <v>10</v>
      </c>
      <c r="D216" s="82">
        <v>19</v>
      </c>
      <c r="E216" s="82">
        <v>19</v>
      </c>
      <c r="F216" s="82">
        <f t="shared" si="18"/>
        <v>48</v>
      </c>
      <c r="L216" s="211" t="s">
        <v>618</v>
      </c>
      <c r="M216" s="108">
        <v>278</v>
      </c>
      <c r="N216" s="108">
        <v>216</v>
      </c>
      <c r="O216" s="108">
        <v>162</v>
      </c>
      <c r="P216" s="108">
        <f t="shared" si="19"/>
        <v>656</v>
      </c>
      <c r="Q216" s="108">
        <v>77</v>
      </c>
      <c r="R216" s="108">
        <v>106</v>
      </c>
      <c r="S216" s="108">
        <v>91</v>
      </c>
      <c r="T216" s="108">
        <f t="shared" si="20"/>
        <v>274</v>
      </c>
      <c r="U216" s="108">
        <v>47</v>
      </c>
      <c r="V216" s="108">
        <v>54</v>
      </c>
      <c r="W216" s="108">
        <v>51</v>
      </c>
      <c r="X216" s="108">
        <f t="shared" si="21"/>
        <v>152</v>
      </c>
    </row>
    <row r="217" spans="1:33">
      <c r="L217" s="211" t="s">
        <v>644</v>
      </c>
      <c r="M217" s="108">
        <v>362</v>
      </c>
      <c r="N217" s="108">
        <v>361</v>
      </c>
      <c r="O217" s="108">
        <v>240</v>
      </c>
      <c r="P217" s="108">
        <f t="shared" si="19"/>
        <v>963</v>
      </c>
      <c r="Q217" s="108">
        <v>256</v>
      </c>
      <c r="R217" s="108">
        <v>225</v>
      </c>
      <c r="S217" s="108">
        <v>310</v>
      </c>
      <c r="T217" s="108">
        <f t="shared" si="20"/>
        <v>791</v>
      </c>
      <c r="U217" s="108">
        <v>305</v>
      </c>
      <c r="V217" s="108">
        <v>217</v>
      </c>
      <c r="W217" s="108">
        <v>214</v>
      </c>
      <c r="X217" s="108">
        <f t="shared" si="21"/>
        <v>736</v>
      </c>
    </row>
    <row r="218" spans="1:33">
      <c r="L218" s="211" t="s">
        <v>655</v>
      </c>
      <c r="M218" s="108">
        <v>163</v>
      </c>
      <c r="N218" s="108">
        <v>216</v>
      </c>
      <c r="O218" s="108">
        <v>161</v>
      </c>
      <c r="P218" s="108">
        <f t="shared" si="19"/>
        <v>540</v>
      </c>
      <c r="Q218" s="108">
        <v>149</v>
      </c>
      <c r="R218" s="108">
        <v>174</v>
      </c>
      <c r="S218" s="108">
        <v>167</v>
      </c>
      <c r="T218" s="108">
        <f t="shared" si="20"/>
        <v>490</v>
      </c>
      <c r="U218" s="108">
        <v>232</v>
      </c>
      <c r="V218" s="108">
        <v>177</v>
      </c>
      <c r="W218" s="108">
        <v>152</v>
      </c>
      <c r="X218" s="108">
        <f t="shared" si="21"/>
        <v>561</v>
      </c>
    </row>
    <row r="219" spans="1:33">
      <c r="L219" s="211" t="s">
        <v>635</v>
      </c>
      <c r="M219" s="108">
        <v>112</v>
      </c>
      <c r="N219" s="108">
        <v>153</v>
      </c>
      <c r="O219" s="108">
        <v>128</v>
      </c>
      <c r="P219" s="108">
        <f t="shared" si="19"/>
        <v>393</v>
      </c>
      <c r="Q219" s="108">
        <v>6</v>
      </c>
      <c r="R219" s="108">
        <v>13</v>
      </c>
      <c r="S219" s="108">
        <v>11</v>
      </c>
      <c r="T219" s="108">
        <f t="shared" si="20"/>
        <v>30</v>
      </c>
      <c r="U219" s="108">
        <v>13</v>
      </c>
      <c r="V219" s="108">
        <v>13</v>
      </c>
      <c r="W219" s="108">
        <v>12</v>
      </c>
      <c r="X219" s="108">
        <f t="shared" si="21"/>
        <v>38</v>
      </c>
    </row>
    <row r="220" spans="1:33">
      <c r="L220" s="211" t="s">
        <v>657</v>
      </c>
      <c r="M220" s="108">
        <v>52</v>
      </c>
      <c r="N220" s="108">
        <v>66</v>
      </c>
      <c r="O220" s="108">
        <v>78</v>
      </c>
      <c r="P220" s="108">
        <f t="shared" si="19"/>
        <v>196</v>
      </c>
      <c r="Q220" s="108">
        <v>39</v>
      </c>
      <c r="R220" s="108">
        <v>56</v>
      </c>
      <c r="S220" s="108">
        <v>30</v>
      </c>
      <c r="T220" s="108">
        <f t="shared" si="20"/>
        <v>125</v>
      </c>
      <c r="U220" s="108">
        <v>32</v>
      </c>
      <c r="V220" s="108">
        <v>57</v>
      </c>
      <c r="W220" s="108">
        <v>55</v>
      </c>
      <c r="X220" s="108">
        <f t="shared" si="21"/>
        <v>144</v>
      </c>
    </row>
    <row r="221" spans="1:33">
      <c r="L221" s="211" t="s">
        <v>620</v>
      </c>
      <c r="M221" s="108">
        <v>54</v>
      </c>
      <c r="N221" s="108">
        <v>64</v>
      </c>
      <c r="O221" s="108">
        <v>38</v>
      </c>
      <c r="P221" s="108">
        <f t="shared" si="19"/>
        <v>156</v>
      </c>
      <c r="Q221" s="108">
        <v>29</v>
      </c>
      <c r="R221" s="108">
        <v>33</v>
      </c>
      <c r="S221" s="108">
        <v>26</v>
      </c>
      <c r="T221" s="108">
        <f t="shared" si="20"/>
        <v>88</v>
      </c>
      <c r="U221" s="108">
        <v>36</v>
      </c>
      <c r="V221" s="108">
        <v>33</v>
      </c>
      <c r="W221" s="108">
        <v>41</v>
      </c>
      <c r="X221" s="108">
        <f t="shared" si="21"/>
        <v>110</v>
      </c>
    </row>
    <row r="222" spans="1:33">
      <c r="L222" s="211" t="s">
        <v>672</v>
      </c>
      <c r="M222" s="108">
        <v>0</v>
      </c>
      <c r="N222" s="108">
        <v>1</v>
      </c>
      <c r="O222" s="108">
        <v>2</v>
      </c>
      <c r="P222" s="108">
        <f t="shared" si="19"/>
        <v>3</v>
      </c>
      <c r="Q222" s="108">
        <v>3</v>
      </c>
      <c r="R222" s="108">
        <v>3</v>
      </c>
      <c r="S222" s="108">
        <v>4</v>
      </c>
      <c r="T222" s="108">
        <f t="shared" si="20"/>
        <v>10</v>
      </c>
      <c r="U222" s="108">
        <v>4</v>
      </c>
      <c r="V222" s="108">
        <v>1</v>
      </c>
      <c r="W222" s="108">
        <v>2</v>
      </c>
      <c r="X222" s="108">
        <f t="shared" si="21"/>
        <v>7</v>
      </c>
    </row>
    <row r="223" spans="1:33">
      <c r="L223" s="211" t="s">
        <v>646</v>
      </c>
      <c r="M223" s="108">
        <v>25</v>
      </c>
      <c r="N223" s="108">
        <v>60</v>
      </c>
      <c r="O223" s="108">
        <v>34</v>
      </c>
      <c r="P223" s="108">
        <f t="shared" si="19"/>
        <v>119</v>
      </c>
      <c r="Q223" s="108">
        <v>11</v>
      </c>
      <c r="R223" s="108">
        <v>12</v>
      </c>
      <c r="S223" s="108">
        <v>8</v>
      </c>
      <c r="T223" s="108">
        <f t="shared" si="20"/>
        <v>31</v>
      </c>
      <c r="U223" s="108">
        <v>18</v>
      </c>
      <c r="V223" s="108">
        <v>13</v>
      </c>
      <c r="W223" s="108">
        <v>13</v>
      </c>
      <c r="X223" s="108">
        <f t="shared" si="21"/>
        <v>44</v>
      </c>
    </row>
    <row r="224" spans="1:33">
      <c r="L224" s="211" t="s">
        <v>638</v>
      </c>
      <c r="M224" s="108">
        <v>48</v>
      </c>
      <c r="N224" s="108">
        <v>78</v>
      </c>
      <c r="O224" s="108">
        <v>29</v>
      </c>
      <c r="P224" s="108">
        <f t="shared" si="19"/>
        <v>155</v>
      </c>
      <c r="Q224" s="108">
        <v>37</v>
      </c>
      <c r="R224" s="108">
        <v>55</v>
      </c>
      <c r="S224" s="108">
        <v>20</v>
      </c>
      <c r="T224" s="108">
        <f t="shared" si="20"/>
        <v>112</v>
      </c>
      <c r="U224" s="108">
        <v>8</v>
      </c>
      <c r="V224" s="108">
        <v>9</v>
      </c>
      <c r="W224" s="108">
        <v>7</v>
      </c>
      <c r="X224" s="108">
        <f t="shared" si="21"/>
        <v>24</v>
      </c>
    </row>
    <row r="225" spans="12:24">
      <c r="L225" s="211" t="s">
        <v>671</v>
      </c>
      <c r="M225" s="108">
        <v>41</v>
      </c>
      <c r="N225" s="108">
        <v>41</v>
      </c>
      <c r="O225" s="108">
        <v>13</v>
      </c>
      <c r="P225" s="108">
        <f t="shared" si="19"/>
        <v>95</v>
      </c>
      <c r="Q225" s="108">
        <v>0</v>
      </c>
      <c r="R225" s="108">
        <v>0</v>
      </c>
      <c r="S225" s="108">
        <v>1</v>
      </c>
      <c r="T225" s="108">
        <f t="shared" si="20"/>
        <v>1</v>
      </c>
      <c r="U225" s="108">
        <v>1</v>
      </c>
      <c r="V225" s="108">
        <v>1</v>
      </c>
      <c r="W225" s="108">
        <v>24</v>
      </c>
      <c r="X225" s="108">
        <f t="shared" si="21"/>
        <v>26</v>
      </c>
    </row>
    <row r="226" spans="12:24">
      <c r="L226" s="211" t="s">
        <v>640</v>
      </c>
      <c r="M226" s="108">
        <v>19</v>
      </c>
      <c r="N226" s="108">
        <v>17</v>
      </c>
      <c r="O226" s="108">
        <v>29</v>
      </c>
      <c r="P226" s="108">
        <f t="shared" si="19"/>
        <v>65</v>
      </c>
      <c r="Q226" s="108">
        <v>49</v>
      </c>
      <c r="R226" s="108">
        <v>54</v>
      </c>
      <c r="S226" s="108">
        <v>34</v>
      </c>
      <c r="T226" s="108">
        <f t="shared" si="20"/>
        <v>137</v>
      </c>
      <c r="U226" s="108">
        <v>35</v>
      </c>
      <c r="V226" s="108">
        <v>41</v>
      </c>
      <c r="W226" s="108">
        <v>42</v>
      </c>
      <c r="X226" s="108">
        <f t="shared" si="21"/>
        <v>118</v>
      </c>
    </row>
    <row r="227" spans="12:24">
      <c r="L227" s="211" t="s">
        <v>631</v>
      </c>
      <c r="M227" s="108">
        <v>12</v>
      </c>
      <c r="N227" s="108">
        <v>7</v>
      </c>
      <c r="O227" s="108">
        <v>15</v>
      </c>
      <c r="P227" s="108">
        <f t="shared" si="19"/>
        <v>34</v>
      </c>
      <c r="Q227" s="108">
        <v>6</v>
      </c>
      <c r="R227" s="108">
        <v>2</v>
      </c>
      <c r="S227" s="108">
        <v>1</v>
      </c>
      <c r="T227" s="108">
        <f t="shared" si="20"/>
        <v>9</v>
      </c>
      <c r="U227" s="108">
        <v>0</v>
      </c>
      <c r="V227" s="108">
        <v>4</v>
      </c>
      <c r="W227" s="108">
        <v>1</v>
      </c>
      <c r="X227" s="108">
        <f t="shared" si="21"/>
        <v>5</v>
      </c>
    </row>
    <row r="228" spans="12:24">
      <c r="L228" s="211" t="s">
        <v>629</v>
      </c>
      <c r="M228" s="108">
        <v>22</v>
      </c>
      <c r="N228" s="108">
        <v>19</v>
      </c>
      <c r="O228" s="108">
        <v>17</v>
      </c>
      <c r="P228" s="108">
        <f t="shared" si="19"/>
        <v>58</v>
      </c>
      <c r="Q228" s="108">
        <v>3</v>
      </c>
      <c r="R228" s="108">
        <v>7</v>
      </c>
      <c r="S228" s="108">
        <v>8</v>
      </c>
      <c r="T228" s="108">
        <f t="shared" si="20"/>
        <v>18</v>
      </c>
      <c r="U228" s="108">
        <v>6</v>
      </c>
      <c r="V228" s="108">
        <v>5</v>
      </c>
      <c r="W228" s="108">
        <v>1</v>
      </c>
      <c r="X228" s="108">
        <f t="shared" si="21"/>
        <v>12</v>
      </c>
    </row>
    <row r="229" spans="12:24">
      <c r="L229" s="211" t="s">
        <v>663</v>
      </c>
      <c r="M229" s="108">
        <v>11</v>
      </c>
      <c r="N229" s="108">
        <v>10</v>
      </c>
      <c r="O229" s="108">
        <v>2</v>
      </c>
      <c r="P229" s="108">
        <f t="shared" si="19"/>
        <v>23</v>
      </c>
      <c r="Q229" s="108">
        <v>2</v>
      </c>
      <c r="R229" s="108">
        <v>5</v>
      </c>
      <c r="S229" s="108">
        <v>1</v>
      </c>
      <c r="T229" s="108">
        <f t="shared" si="20"/>
        <v>8</v>
      </c>
      <c r="U229" s="108">
        <v>5</v>
      </c>
      <c r="V229" s="108">
        <v>2</v>
      </c>
      <c r="W229" s="108">
        <v>4</v>
      </c>
      <c r="X229" s="108">
        <f t="shared" si="21"/>
        <v>11</v>
      </c>
    </row>
    <row r="230" spans="12:24">
      <c r="L230" s="211" t="s">
        <v>647</v>
      </c>
      <c r="M230" s="108">
        <v>17</v>
      </c>
      <c r="N230" s="108">
        <v>18</v>
      </c>
      <c r="O230" s="108">
        <v>16</v>
      </c>
      <c r="P230" s="108">
        <f t="shared" si="19"/>
        <v>51</v>
      </c>
      <c r="Q230" s="108">
        <v>2</v>
      </c>
      <c r="R230" s="108">
        <v>9</v>
      </c>
      <c r="S230" s="108">
        <v>9</v>
      </c>
      <c r="T230" s="108">
        <f t="shared" si="20"/>
        <v>20</v>
      </c>
      <c r="U230" s="108">
        <v>4</v>
      </c>
      <c r="V230" s="108">
        <v>5</v>
      </c>
      <c r="W230" s="108">
        <v>14</v>
      </c>
      <c r="X230" s="108">
        <f t="shared" si="21"/>
        <v>23</v>
      </c>
    </row>
    <row r="231" spans="12:24">
      <c r="L231" s="211" t="s">
        <v>665</v>
      </c>
      <c r="M231" s="108">
        <v>4</v>
      </c>
      <c r="N231" s="108">
        <v>9</v>
      </c>
      <c r="O231" s="108">
        <v>10</v>
      </c>
      <c r="P231" s="108">
        <f t="shared" si="19"/>
        <v>23</v>
      </c>
      <c r="Q231" s="108">
        <v>14</v>
      </c>
      <c r="R231" s="108">
        <v>16</v>
      </c>
      <c r="S231" s="108">
        <v>10</v>
      </c>
      <c r="T231" s="108">
        <f t="shared" si="20"/>
        <v>40</v>
      </c>
      <c r="U231" s="108">
        <v>12</v>
      </c>
      <c r="V231" s="108">
        <v>14</v>
      </c>
      <c r="W231" s="108">
        <v>13</v>
      </c>
      <c r="X231" s="108">
        <f t="shared" si="21"/>
        <v>39</v>
      </c>
    </row>
    <row r="232" spans="12:24">
      <c r="L232" s="211" t="s">
        <v>658</v>
      </c>
      <c r="M232" s="108">
        <v>5</v>
      </c>
      <c r="N232" s="108">
        <v>10</v>
      </c>
      <c r="O232" s="108">
        <v>6</v>
      </c>
      <c r="P232" s="108">
        <f t="shared" si="19"/>
        <v>21</v>
      </c>
      <c r="Q232" s="108">
        <v>4</v>
      </c>
      <c r="R232" s="108">
        <v>8</v>
      </c>
      <c r="S232" s="108">
        <v>5</v>
      </c>
      <c r="T232" s="108">
        <f t="shared" si="20"/>
        <v>17</v>
      </c>
      <c r="U232" s="108">
        <v>4</v>
      </c>
      <c r="V232" s="108">
        <v>6</v>
      </c>
      <c r="W232" s="108">
        <v>2</v>
      </c>
      <c r="X232" s="108">
        <f t="shared" si="21"/>
        <v>12</v>
      </c>
    </row>
    <row r="233" spans="12:24">
      <c r="L233" s="211" t="s">
        <v>653</v>
      </c>
      <c r="M233" s="108">
        <v>11</v>
      </c>
      <c r="N233" s="108">
        <v>9</v>
      </c>
      <c r="O233" s="108">
        <v>15</v>
      </c>
      <c r="P233" s="108">
        <f t="shared" si="19"/>
        <v>35</v>
      </c>
      <c r="Q233" s="108">
        <v>3</v>
      </c>
      <c r="R233" s="108">
        <v>6</v>
      </c>
      <c r="S233" s="108">
        <v>9</v>
      </c>
      <c r="T233" s="108">
        <f t="shared" si="20"/>
        <v>18</v>
      </c>
      <c r="U233" s="108">
        <v>4</v>
      </c>
      <c r="V233" s="108">
        <v>11</v>
      </c>
      <c r="W233" s="108">
        <v>4</v>
      </c>
      <c r="X233" s="108">
        <f t="shared" si="21"/>
        <v>19</v>
      </c>
    </row>
    <row r="234" spans="12:24">
      <c r="L234" s="211" t="s">
        <v>639</v>
      </c>
      <c r="M234" s="108">
        <v>5</v>
      </c>
      <c r="N234" s="108">
        <v>64</v>
      </c>
      <c r="O234" s="108">
        <v>46</v>
      </c>
      <c r="P234" s="108">
        <f t="shared" si="19"/>
        <v>115</v>
      </c>
      <c r="Q234" s="108">
        <v>20</v>
      </c>
      <c r="R234" s="108">
        <v>36</v>
      </c>
      <c r="S234" s="108">
        <v>24</v>
      </c>
      <c r="T234" s="108">
        <f t="shared" si="20"/>
        <v>80</v>
      </c>
      <c r="U234" s="108">
        <v>28</v>
      </c>
      <c r="V234" s="108">
        <v>24</v>
      </c>
      <c r="W234" s="108">
        <v>10</v>
      </c>
      <c r="X234" s="108">
        <f t="shared" si="21"/>
        <v>62</v>
      </c>
    </row>
    <row r="235" spans="12:24">
      <c r="L235" s="211" t="s">
        <v>669</v>
      </c>
      <c r="M235" s="108">
        <v>23</v>
      </c>
      <c r="N235" s="108">
        <v>12</v>
      </c>
      <c r="O235" s="108">
        <v>6</v>
      </c>
      <c r="P235" s="108">
        <f t="shared" si="19"/>
        <v>41</v>
      </c>
      <c r="Q235" s="108">
        <v>4</v>
      </c>
      <c r="R235" s="108">
        <v>5</v>
      </c>
      <c r="S235" s="108">
        <v>3</v>
      </c>
      <c r="T235" s="108">
        <f t="shared" si="20"/>
        <v>12</v>
      </c>
      <c r="U235" s="108">
        <v>10</v>
      </c>
      <c r="V235" s="108">
        <v>3</v>
      </c>
      <c r="W235" s="108">
        <v>7</v>
      </c>
      <c r="X235" s="108">
        <f t="shared" si="21"/>
        <v>20</v>
      </c>
    </row>
    <row r="236" spans="12:24">
      <c r="L236" s="211" t="s">
        <v>621</v>
      </c>
      <c r="M236" s="108">
        <v>16</v>
      </c>
      <c r="N236" s="108">
        <v>2</v>
      </c>
      <c r="O236" s="108">
        <v>2</v>
      </c>
      <c r="P236" s="108">
        <f t="shared" si="19"/>
        <v>20</v>
      </c>
      <c r="Q236" s="108">
        <v>7</v>
      </c>
      <c r="R236" s="108">
        <v>12</v>
      </c>
      <c r="S236" s="108">
        <v>5</v>
      </c>
      <c r="T236" s="108">
        <f t="shared" si="20"/>
        <v>24</v>
      </c>
      <c r="U236" s="108">
        <v>2</v>
      </c>
      <c r="V236" s="108">
        <v>1</v>
      </c>
      <c r="W236" s="108">
        <v>4</v>
      </c>
      <c r="X236" s="108">
        <f t="shared" si="21"/>
        <v>7</v>
      </c>
    </row>
    <row r="237" spans="12:24">
      <c r="L237" s="211" t="s">
        <v>632</v>
      </c>
      <c r="M237" s="108">
        <v>3</v>
      </c>
      <c r="N237" s="108">
        <v>2</v>
      </c>
      <c r="O237" s="108">
        <v>12</v>
      </c>
      <c r="P237" s="108">
        <f t="shared" si="19"/>
        <v>17</v>
      </c>
      <c r="Q237" s="108">
        <v>0</v>
      </c>
      <c r="R237" s="108">
        <v>0</v>
      </c>
      <c r="S237" s="108">
        <v>0</v>
      </c>
      <c r="T237" s="108">
        <f t="shared" si="20"/>
        <v>0</v>
      </c>
      <c r="U237" s="108">
        <v>0</v>
      </c>
      <c r="V237" s="108">
        <v>1</v>
      </c>
      <c r="W237" s="108">
        <v>1</v>
      </c>
      <c r="X237" s="108">
        <f t="shared" si="21"/>
        <v>2</v>
      </c>
    </row>
    <row r="238" spans="12:24">
      <c r="L238" s="211" t="s">
        <v>660</v>
      </c>
      <c r="M238" s="108">
        <v>11</v>
      </c>
      <c r="N238" s="108">
        <v>1</v>
      </c>
      <c r="O238" s="108">
        <v>13</v>
      </c>
      <c r="P238" s="108">
        <f t="shared" si="19"/>
        <v>25</v>
      </c>
      <c r="Q238" s="108">
        <v>2</v>
      </c>
      <c r="R238" s="108">
        <v>1</v>
      </c>
      <c r="S238" s="108">
        <v>2</v>
      </c>
      <c r="T238" s="108">
        <f t="shared" si="20"/>
        <v>5</v>
      </c>
      <c r="U238" s="108">
        <v>0</v>
      </c>
      <c r="V238" s="108">
        <v>0</v>
      </c>
      <c r="W238" s="108">
        <v>0</v>
      </c>
      <c r="X238" s="108">
        <f t="shared" si="21"/>
        <v>0</v>
      </c>
    </row>
    <row r="239" spans="12:24">
      <c r="L239" s="211" t="s">
        <v>700</v>
      </c>
      <c r="M239" s="108">
        <v>11</v>
      </c>
      <c r="N239" s="108">
        <v>15</v>
      </c>
      <c r="O239" s="108">
        <v>0</v>
      </c>
      <c r="P239" s="108">
        <f t="shared" si="19"/>
        <v>26</v>
      </c>
      <c r="Q239" s="108">
        <v>10</v>
      </c>
      <c r="R239" s="108">
        <v>5</v>
      </c>
      <c r="S239" s="108">
        <v>5</v>
      </c>
      <c r="T239" s="108">
        <f t="shared" si="20"/>
        <v>20</v>
      </c>
      <c r="U239" s="108">
        <v>2</v>
      </c>
      <c r="V239" s="108">
        <v>4</v>
      </c>
      <c r="W239" s="108">
        <v>3</v>
      </c>
      <c r="X239" s="108">
        <f t="shared" si="21"/>
        <v>9</v>
      </c>
    </row>
    <row r="240" spans="12:24">
      <c r="L240" s="211" t="s">
        <v>625</v>
      </c>
      <c r="M240" s="108">
        <v>7</v>
      </c>
      <c r="N240" s="108">
        <v>15</v>
      </c>
      <c r="O240" s="108">
        <v>0</v>
      </c>
      <c r="P240" s="108">
        <f t="shared" si="19"/>
        <v>22</v>
      </c>
      <c r="Q240" s="108">
        <v>2</v>
      </c>
      <c r="R240" s="108">
        <v>1</v>
      </c>
      <c r="S240" s="108">
        <v>0</v>
      </c>
      <c r="T240" s="108">
        <f t="shared" si="20"/>
        <v>3</v>
      </c>
      <c r="U240" s="108">
        <v>0</v>
      </c>
      <c r="V240" s="108">
        <v>0</v>
      </c>
      <c r="W240" s="108">
        <v>1</v>
      </c>
      <c r="X240" s="108">
        <f t="shared" si="21"/>
        <v>1</v>
      </c>
    </row>
    <row r="241" spans="12:24">
      <c r="L241" s="211" t="s">
        <v>659</v>
      </c>
      <c r="M241" s="108">
        <v>2</v>
      </c>
      <c r="N241" s="108">
        <v>0</v>
      </c>
      <c r="O241" s="108">
        <v>0</v>
      </c>
      <c r="P241" s="108">
        <f t="shared" si="19"/>
        <v>2</v>
      </c>
      <c r="Q241" s="108">
        <v>0</v>
      </c>
      <c r="R241" s="108">
        <v>1</v>
      </c>
      <c r="S241" s="108">
        <v>2</v>
      </c>
      <c r="T241" s="108">
        <f t="shared" si="20"/>
        <v>3</v>
      </c>
      <c r="U241" s="108">
        <v>1</v>
      </c>
      <c r="V241" s="108">
        <v>1</v>
      </c>
      <c r="W241" s="108">
        <v>0</v>
      </c>
      <c r="X241" s="108">
        <f t="shared" si="21"/>
        <v>2</v>
      </c>
    </row>
    <row r="242" spans="12:24">
      <c r="L242" s="211" t="s">
        <v>701</v>
      </c>
      <c r="M242" s="108">
        <v>0</v>
      </c>
      <c r="N242" s="108">
        <v>0</v>
      </c>
      <c r="O242" s="108">
        <v>0</v>
      </c>
      <c r="P242" s="108">
        <v>0</v>
      </c>
      <c r="Q242" s="108">
        <v>0</v>
      </c>
      <c r="R242" s="108">
        <v>0</v>
      </c>
      <c r="S242" s="108">
        <v>0</v>
      </c>
      <c r="T242" s="108">
        <f t="shared" si="20"/>
        <v>0</v>
      </c>
      <c r="U242" s="108">
        <v>0</v>
      </c>
      <c r="V242" s="108">
        <v>0</v>
      </c>
      <c r="W242" s="108">
        <v>0</v>
      </c>
      <c r="X242" s="108">
        <f t="shared" si="21"/>
        <v>0</v>
      </c>
    </row>
    <row r="243" spans="12:24">
      <c r="L243" s="211" t="s">
        <v>648</v>
      </c>
      <c r="M243" s="108">
        <v>0</v>
      </c>
      <c r="N243" s="108">
        <v>0</v>
      </c>
      <c r="O243" s="108">
        <v>0</v>
      </c>
      <c r="P243" s="108">
        <v>0</v>
      </c>
      <c r="Q243" s="108">
        <v>5</v>
      </c>
      <c r="R243" s="108">
        <v>5</v>
      </c>
      <c r="S243" s="108">
        <v>4</v>
      </c>
      <c r="T243" s="108">
        <f t="shared" si="20"/>
        <v>14</v>
      </c>
      <c r="U243" s="108">
        <v>3</v>
      </c>
      <c r="V243" s="108">
        <v>0</v>
      </c>
      <c r="W243" s="108">
        <v>2</v>
      </c>
      <c r="X243" s="108">
        <f t="shared" si="21"/>
        <v>5</v>
      </c>
    </row>
    <row r="244" spans="12:24">
      <c r="L244" s="211" t="s">
        <v>702</v>
      </c>
      <c r="M244" s="108">
        <v>0</v>
      </c>
      <c r="N244" s="108">
        <v>0</v>
      </c>
      <c r="O244" s="108">
        <v>0</v>
      </c>
      <c r="P244" s="108">
        <v>0</v>
      </c>
      <c r="Q244" s="108">
        <v>0</v>
      </c>
      <c r="R244" s="108">
        <v>0</v>
      </c>
      <c r="S244" s="108">
        <v>0</v>
      </c>
      <c r="T244" s="108">
        <f t="shared" si="20"/>
        <v>0</v>
      </c>
      <c r="U244" s="108">
        <v>1</v>
      </c>
      <c r="V244" s="108">
        <v>2</v>
      </c>
      <c r="W244" s="108">
        <v>0</v>
      </c>
      <c r="X244" s="108">
        <f t="shared" si="21"/>
        <v>3</v>
      </c>
    </row>
    <row r="245" spans="12:24">
      <c r="L245" s="211" t="s">
        <v>703</v>
      </c>
      <c r="M245" s="108">
        <v>0</v>
      </c>
      <c r="N245" s="108">
        <v>0</v>
      </c>
      <c r="O245" s="108">
        <v>0</v>
      </c>
      <c r="P245" s="108">
        <v>0</v>
      </c>
      <c r="Q245" s="108">
        <v>0</v>
      </c>
      <c r="R245" s="108">
        <v>1</v>
      </c>
      <c r="S245" s="108">
        <v>0</v>
      </c>
      <c r="T245" s="108">
        <f t="shared" si="20"/>
        <v>1</v>
      </c>
      <c r="U245" s="108">
        <v>0</v>
      </c>
      <c r="V245" s="108">
        <v>0</v>
      </c>
      <c r="W245" s="108">
        <v>0</v>
      </c>
      <c r="X245" s="108">
        <f t="shared" si="21"/>
        <v>0</v>
      </c>
    </row>
    <row r="246" spans="12:24">
      <c r="L246" s="211" t="s">
        <v>704</v>
      </c>
      <c r="M246" s="108">
        <v>0</v>
      </c>
      <c r="N246" s="108">
        <v>0</v>
      </c>
      <c r="O246" s="108">
        <v>0</v>
      </c>
      <c r="P246" s="108">
        <v>0</v>
      </c>
      <c r="Q246" s="108">
        <v>3</v>
      </c>
      <c r="R246" s="108">
        <v>2</v>
      </c>
      <c r="S246" s="108">
        <v>2</v>
      </c>
      <c r="T246" s="108">
        <f t="shared" si="20"/>
        <v>7</v>
      </c>
      <c r="U246" s="108">
        <v>2</v>
      </c>
      <c r="V246" s="108">
        <v>0</v>
      </c>
      <c r="W246" s="108">
        <v>1</v>
      </c>
      <c r="X246" s="108">
        <f t="shared" si="21"/>
        <v>3</v>
      </c>
    </row>
    <row r="247" spans="12:24">
      <c r="L247" s="211" t="s">
        <v>705</v>
      </c>
      <c r="M247" s="108">
        <v>0</v>
      </c>
      <c r="N247" s="108">
        <v>0</v>
      </c>
      <c r="O247" s="108">
        <v>0</v>
      </c>
      <c r="P247" s="108">
        <v>0</v>
      </c>
      <c r="Q247" s="108">
        <v>10</v>
      </c>
      <c r="R247" s="108">
        <v>9</v>
      </c>
      <c r="S247" s="108">
        <v>4</v>
      </c>
      <c r="T247" s="108">
        <f t="shared" si="20"/>
        <v>23</v>
      </c>
      <c r="U247" s="108">
        <v>2</v>
      </c>
      <c r="V247" s="108">
        <v>3</v>
      </c>
      <c r="W247" s="108">
        <v>2</v>
      </c>
      <c r="X247" s="108">
        <f t="shared" si="21"/>
        <v>7</v>
      </c>
    </row>
    <row r="248" spans="12:24">
      <c r="L248" s="211" t="s">
        <v>706</v>
      </c>
      <c r="M248" s="108">
        <v>0</v>
      </c>
      <c r="N248" s="108">
        <v>0</v>
      </c>
      <c r="O248" s="108">
        <v>0</v>
      </c>
      <c r="P248" s="108">
        <v>0</v>
      </c>
      <c r="Q248" s="108">
        <v>2</v>
      </c>
      <c r="R248" s="108">
        <v>3</v>
      </c>
      <c r="S248" s="108">
        <v>2</v>
      </c>
      <c r="T248" s="108">
        <f t="shared" si="20"/>
        <v>7</v>
      </c>
      <c r="U248" s="108">
        <v>8</v>
      </c>
      <c r="V248" s="108">
        <v>1</v>
      </c>
      <c r="W248" s="108">
        <v>3</v>
      </c>
      <c r="X248" s="108">
        <f t="shared" si="21"/>
        <v>12</v>
      </c>
    </row>
    <row r="249" spans="12:24">
      <c r="L249" s="211" t="s">
        <v>707</v>
      </c>
      <c r="M249" s="108">
        <v>0</v>
      </c>
      <c r="N249" s="108">
        <v>0</v>
      </c>
      <c r="O249" s="108">
        <v>0</v>
      </c>
      <c r="P249" s="108">
        <v>0</v>
      </c>
      <c r="Q249" s="108">
        <v>0</v>
      </c>
      <c r="R249" s="108">
        <v>0</v>
      </c>
      <c r="S249" s="108">
        <v>0</v>
      </c>
      <c r="T249" s="108">
        <f t="shared" si="20"/>
        <v>0</v>
      </c>
      <c r="U249" s="108">
        <v>0</v>
      </c>
      <c r="V249" s="108">
        <v>0</v>
      </c>
      <c r="W249" s="108">
        <v>0</v>
      </c>
      <c r="X249" s="108">
        <f t="shared" si="21"/>
        <v>0</v>
      </c>
    </row>
    <row r="250" spans="12:24">
      <c r="L250" s="211" t="s">
        <v>708</v>
      </c>
      <c r="M250" s="108">
        <v>0</v>
      </c>
      <c r="N250" s="108">
        <v>0</v>
      </c>
      <c r="O250" s="108">
        <v>0</v>
      </c>
      <c r="P250" s="108">
        <v>0</v>
      </c>
      <c r="Q250" s="108">
        <v>0</v>
      </c>
      <c r="R250" s="108">
        <v>0</v>
      </c>
      <c r="S250" s="108">
        <v>1</v>
      </c>
      <c r="T250" s="108">
        <f t="shared" si="20"/>
        <v>1</v>
      </c>
      <c r="U250" s="108">
        <v>1</v>
      </c>
      <c r="V250" s="108">
        <v>2</v>
      </c>
      <c r="W250" s="108">
        <v>3</v>
      </c>
      <c r="X250" s="108">
        <f t="shared" si="21"/>
        <v>6</v>
      </c>
    </row>
    <row r="251" spans="12:24">
      <c r="L251" s="211" t="s">
        <v>709</v>
      </c>
      <c r="M251" s="108">
        <v>0</v>
      </c>
      <c r="N251" s="108">
        <v>0</v>
      </c>
      <c r="O251" s="108">
        <v>0</v>
      </c>
      <c r="P251" s="108">
        <v>0</v>
      </c>
      <c r="Q251" s="108">
        <v>2</v>
      </c>
      <c r="R251" s="108">
        <v>1</v>
      </c>
      <c r="S251" s="108">
        <v>2</v>
      </c>
      <c r="T251" s="108">
        <f t="shared" si="20"/>
        <v>5</v>
      </c>
      <c r="U251" s="108">
        <v>5</v>
      </c>
      <c r="V251" s="108">
        <v>2</v>
      </c>
      <c r="W251" s="108">
        <v>0</v>
      </c>
      <c r="X251" s="108">
        <f t="shared" si="21"/>
        <v>7</v>
      </c>
    </row>
    <row r="252" spans="12:24">
      <c r="L252" s="211" t="s">
        <v>710</v>
      </c>
      <c r="M252" s="108">
        <v>0</v>
      </c>
      <c r="N252" s="108">
        <v>0</v>
      </c>
      <c r="O252" s="108">
        <v>0</v>
      </c>
      <c r="P252" s="108">
        <v>0</v>
      </c>
      <c r="Q252" s="108">
        <v>0</v>
      </c>
      <c r="R252" s="108">
        <v>1</v>
      </c>
      <c r="S252" s="108">
        <v>2</v>
      </c>
      <c r="T252" s="108">
        <f t="shared" si="20"/>
        <v>3</v>
      </c>
      <c r="U252" s="108">
        <v>1</v>
      </c>
      <c r="V252" s="108">
        <v>0</v>
      </c>
      <c r="W252" s="108">
        <v>2</v>
      </c>
      <c r="X252" s="108">
        <f t="shared" si="21"/>
        <v>3</v>
      </c>
    </row>
    <row r="253" spans="12:24">
      <c r="L253" s="211" t="s">
        <v>711</v>
      </c>
      <c r="M253" s="108">
        <v>0</v>
      </c>
      <c r="N253" s="108">
        <v>0</v>
      </c>
      <c r="O253" s="108">
        <v>0</v>
      </c>
      <c r="P253" s="108">
        <v>0</v>
      </c>
      <c r="Q253" s="108">
        <v>5</v>
      </c>
      <c r="R253" s="108">
        <v>12</v>
      </c>
      <c r="S253" s="108">
        <v>11</v>
      </c>
      <c r="T253" s="108">
        <f t="shared" si="20"/>
        <v>28</v>
      </c>
      <c r="U253" s="108">
        <v>7</v>
      </c>
      <c r="V253" s="108">
        <v>8</v>
      </c>
      <c r="W253" s="108">
        <v>11</v>
      </c>
      <c r="X253" s="108">
        <f t="shared" si="21"/>
        <v>26</v>
      </c>
    </row>
    <row r="254" spans="12:24">
      <c r="L254" s="211" t="s">
        <v>712</v>
      </c>
      <c r="M254" s="108">
        <v>0</v>
      </c>
      <c r="N254" s="108">
        <v>0</v>
      </c>
      <c r="O254" s="108">
        <v>0</v>
      </c>
      <c r="P254" s="108">
        <v>0</v>
      </c>
      <c r="Q254" s="108">
        <v>0</v>
      </c>
      <c r="R254" s="108">
        <v>0</v>
      </c>
      <c r="S254" s="108">
        <v>0</v>
      </c>
      <c r="T254" s="108">
        <f t="shared" si="20"/>
        <v>0</v>
      </c>
      <c r="U254" s="108">
        <v>1</v>
      </c>
      <c r="V254" s="108">
        <v>0</v>
      </c>
      <c r="W254" s="108">
        <v>1</v>
      </c>
      <c r="X254" s="108">
        <f t="shared" si="21"/>
        <v>2</v>
      </c>
    </row>
  </sheetData>
  <mergeCells count="24">
    <mergeCell ref="L212:X212"/>
    <mergeCell ref="M213:P213"/>
    <mergeCell ref="Q213:T213"/>
    <mergeCell ref="U213:X213"/>
    <mergeCell ref="C108:P108"/>
    <mergeCell ref="L131:X131"/>
    <mergeCell ref="A193:B193"/>
    <mergeCell ref="K193:R193"/>
    <mergeCell ref="N205:O205"/>
    <mergeCell ref="N206:O206"/>
    <mergeCell ref="K27:L27"/>
    <mergeCell ref="A44:C44"/>
    <mergeCell ref="B65:D65"/>
    <mergeCell ref="A81:B81"/>
    <mergeCell ref="Y88:AE88"/>
    <mergeCell ref="A92:G92"/>
    <mergeCell ref="B2:H2"/>
    <mergeCell ref="L2:L3"/>
    <mergeCell ref="P2:P3"/>
    <mergeCell ref="B3:B4"/>
    <mergeCell ref="C3:D3"/>
    <mergeCell ref="E3:F3"/>
    <mergeCell ref="G3:G4"/>
    <mergeCell ref="H3:H4"/>
  </mergeCells>
  <pageMargins left="0.25" right="0.25" top="1.1437007874015752" bottom="1.1437007874015752" header="0.75000000000000011" footer="0.75000000000000011"/>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40"/>
  <sheetViews>
    <sheetView workbookViewId="0"/>
  </sheetViews>
  <sheetFormatPr baseColWidth="10" defaultRowHeight="14.25"/>
  <cols>
    <col min="1" max="1" width="9.875" style="82" customWidth="1"/>
    <col min="2" max="2" width="17.375" style="82" customWidth="1"/>
    <col min="3" max="3" width="20.375" style="82" customWidth="1"/>
    <col min="4" max="5" width="19.5" style="82" customWidth="1"/>
    <col min="6" max="11" width="9.875" style="82" customWidth="1"/>
    <col min="12" max="12" width="17" style="82" customWidth="1"/>
    <col min="13" max="1024" width="9.875" style="82" customWidth="1"/>
    <col min="1025" max="1025" width="11" customWidth="1"/>
  </cols>
  <sheetData>
    <row r="2" spans="2:14" ht="45">
      <c r="B2" s="150" t="s">
        <v>713</v>
      </c>
      <c r="C2" s="156" t="s">
        <v>714</v>
      </c>
      <c r="D2" s="156" t="s">
        <v>715</v>
      </c>
      <c r="E2" s="156" t="s">
        <v>716</v>
      </c>
    </row>
    <row r="3" spans="2:14" ht="15">
      <c r="B3" s="134">
        <v>2015</v>
      </c>
      <c r="C3" s="134">
        <v>16</v>
      </c>
      <c r="D3" s="134" t="s">
        <v>717</v>
      </c>
      <c r="E3" s="134" t="s">
        <v>717</v>
      </c>
    </row>
    <row r="4" spans="2:14" ht="15">
      <c r="B4" s="134">
        <v>2016</v>
      </c>
      <c r="C4" s="134">
        <v>9</v>
      </c>
      <c r="D4" s="227">
        <f>(C3-C4)/C3</f>
        <v>0.4375</v>
      </c>
      <c r="E4" s="227">
        <f>(C3-C4)/C3</f>
        <v>0.4375</v>
      </c>
    </row>
    <row r="5" spans="2:14" ht="15">
      <c r="B5" s="134">
        <v>2017</v>
      </c>
      <c r="C5" s="134">
        <v>6</v>
      </c>
      <c r="D5" s="227">
        <f>(C4-C5)/C4</f>
        <v>0.33333333333333331</v>
      </c>
      <c r="E5" s="227">
        <f>(C3-C5)/C3</f>
        <v>0.625</v>
      </c>
    </row>
    <row r="6" spans="2:14" ht="15">
      <c r="B6" s="134">
        <v>2018</v>
      </c>
      <c r="C6" s="134">
        <v>5</v>
      </c>
      <c r="D6" s="227">
        <f>(C5-C6)/C5</f>
        <v>0.16666666666666666</v>
      </c>
      <c r="E6" s="227">
        <f>(C3-C6)/C3</f>
        <v>0.6875</v>
      </c>
      <c r="L6" s="82">
        <v>30</v>
      </c>
    </row>
    <row r="7" spans="2:14" ht="15">
      <c r="L7" s="82">
        <v>10</v>
      </c>
      <c r="M7" s="82">
        <v>100</v>
      </c>
    </row>
    <row r="10" spans="2:14" ht="15">
      <c r="M10" s="82">
        <f>(L6*M7)/L7</f>
        <v>300</v>
      </c>
    </row>
    <row r="11" spans="2:14" ht="15">
      <c r="I11" s="82">
        <v>607000000</v>
      </c>
    </row>
    <row r="12" spans="2:14" ht="15">
      <c r="I12" s="82">
        <v>107000000</v>
      </c>
      <c r="K12" s="82">
        <v>100</v>
      </c>
    </row>
    <row r="15" spans="2:14" ht="15">
      <c r="I15" s="228">
        <f>(I11*K12)/I12</f>
        <v>567.28971962616822</v>
      </c>
      <c r="N15" s="82">
        <f>10*3</f>
        <v>30</v>
      </c>
    </row>
    <row r="21" spans="3:12" ht="15">
      <c r="K21" s="82">
        <f>107000000*5.67</f>
        <v>606690000</v>
      </c>
    </row>
    <row r="28" spans="3:12" ht="15">
      <c r="L28" s="82" t="s">
        <v>718</v>
      </c>
    </row>
    <row r="29" spans="3:12" ht="15">
      <c r="L29" s="82">
        <v>24859593</v>
      </c>
    </row>
    <row r="30" spans="3:12" ht="15">
      <c r="L30" s="82">
        <v>321791722</v>
      </c>
    </row>
    <row r="31" spans="3:12" ht="21">
      <c r="C31" s="229">
        <v>1</v>
      </c>
      <c r="D31" s="230" t="s">
        <v>719</v>
      </c>
      <c r="E31" s="230" t="s">
        <v>720</v>
      </c>
      <c r="F31" s="230" t="s">
        <v>720</v>
      </c>
      <c r="G31" s="231">
        <v>4</v>
      </c>
      <c r="H31" s="232">
        <v>110412</v>
      </c>
      <c r="L31" s="82">
        <v>831600000</v>
      </c>
    </row>
    <row r="32" spans="3:12" ht="31.5">
      <c r="C32" s="233" t="s">
        <v>721</v>
      </c>
      <c r="D32" s="234" t="s">
        <v>722</v>
      </c>
      <c r="E32" s="234" t="s">
        <v>720</v>
      </c>
      <c r="F32" s="234" t="s">
        <v>720</v>
      </c>
      <c r="G32" s="235">
        <v>4</v>
      </c>
      <c r="H32" s="236">
        <v>110412</v>
      </c>
      <c r="L32" s="82">
        <v>296401000</v>
      </c>
    </row>
    <row r="33" spans="3:12">
      <c r="C33" s="237" t="s">
        <v>723</v>
      </c>
      <c r="D33" s="238" t="s">
        <v>724</v>
      </c>
      <c r="E33" s="238" t="s">
        <v>720</v>
      </c>
      <c r="F33" s="238" t="s">
        <v>720</v>
      </c>
      <c r="G33" s="239">
        <v>4</v>
      </c>
      <c r="H33" s="240">
        <v>110412</v>
      </c>
      <c r="L33" s="111">
        <f>SUM(L29:L32)</f>
        <v>1474652315</v>
      </c>
    </row>
    <row r="34" spans="3:12">
      <c r="C34" s="233" t="s">
        <v>725</v>
      </c>
      <c r="D34" s="234" t="s">
        <v>726</v>
      </c>
      <c r="E34" s="234" t="s">
        <v>720</v>
      </c>
      <c r="F34" s="234" t="s">
        <v>720</v>
      </c>
      <c r="G34" s="235">
        <v>4</v>
      </c>
      <c r="H34" s="236">
        <v>110412</v>
      </c>
    </row>
    <row r="35" spans="3:12">
      <c r="C35" s="237" t="s">
        <v>705</v>
      </c>
      <c r="D35" s="238" t="s">
        <v>727</v>
      </c>
      <c r="E35" s="238" t="s">
        <v>720</v>
      </c>
      <c r="F35" s="238" t="s">
        <v>720</v>
      </c>
      <c r="G35" s="239">
        <v>4</v>
      </c>
      <c r="H35" s="240">
        <v>110412</v>
      </c>
    </row>
    <row r="36" spans="3:12">
      <c r="C36" s="233" t="s">
        <v>701</v>
      </c>
      <c r="D36" s="234" t="s">
        <v>728</v>
      </c>
      <c r="E36" s="234" t="s">
        <v>720</v>
      </c>
      <c r="F36" s="234" t="s">
        <v>720</v>
      </c>
      <c r="G36" s="235">
        <v>4</v>
      </c>
      <c r="H36" s="236">
        <v>110412</v>
      </c>
    </row>
    <row r="37" spans="3:12">
      <c r="C37" s="237" t="s">
        <v>729</v>
      </c>
      <c r="D37" s="238" t="s">
        <v>730</v>
      </c>
      <c r="E37" s="238" t="s">
        <v>720</v>
      </c>
      <c r="F37" s="238" t="s">
        <v>720</v>
      </c>
      <c r="G37" s="239">
        <v>4</v>
      </c>
      <c r="H37" s="240">
        <v>110412</v>
      </c>
    </row>
    <row r="38" spans="3:12">
      <c r="C38" s="233" t="s">
        <v>709</v>
      </c>
      <c r="D38" s="234" t="s">
        <v>731</v>
      </c>
      <c r="E38" s="234" t="s">
        <v>720</v>
      </c>
      <c r="F38" s="234" t="s">
        <v>720</v>
      </c>
      <c r="G38" s="235">
        <v>4</v>
      </c>
      <c r="H38" s="236">
        <v>110412</v>
      </c>
    </row>
    <row r="39" spans="3:12">
      <c r="C39" s="237" t="s">
        <v>732</v>
      </c>
      <c r="D39" s="238" t="s">
        <v>733</v>
      </c>
      <c r="E39" s="238" t="s">
        <v>720</v>
      </c>
      <c r="F39" s="238" t="s">
        <v>720</v>
      </c>
      <c r="G39" s="239">
        <v>4</v>
      </c>
      <c r="H39" s="240">
        <v>110412</v>
      </c>
    </row>
    <row r="40" spans="3:12">
      <c r="C40" s="233" t="s">
        <v>734</v>
      </c>
      <c r="D40" s="234" t="s">
        <v>735</v>
      </c>
      <c r="E40" s="234" t="s">
        <v>720</v>
      </c>
      <c r="F40" s="234" t="s">
        <v>720</v>
      </c>
      <c r="G40" s="235">
        <v>4</v>
      </c>
      <c r="H40" s="236">
        <v>110412</v>
      </c>
    </row>
    <row r="41" spans="3:12">
      <c r="C41" s="241" t="s">
        <v>736</v>
      </c>
      <c r="D41" s="242" t="s">
        <v>737</v>
      </c>
      <c r="E41" s="242" t="s">
        <v>738</v>
      </c>
      <c r="F41" s="242" t="s">
        <v>720</v>
      </c>
      <c r="G41" s="243">
        <v>4</v>
      </c>
      <c r="H41" s="244">
        <v>110412</v>
      </c>
    </row>
    <row r="42" spans="3:12">
      <c r="C42" s="245" t="s">
        <v>739</v>
      </c>
      <c r="D42" s="246" t="s">
        <v>740</v>
      </c>
      <c r="E42" s="246" t="s">
        <v>738</v>
      </c>
      <c r="F42" s="246" t="s">
        <v>720</v>
      </c>
      <c r="G42" s="247">
        <v>4</v>
      </c>
      <c r="H42" s="248">
        <v>110412</v>
      </c>
    </row>
    <row r="43" spans="3:12">
      <c r="C43" s="237" t="s">
        <v>618</v>
      </c>
      <c r="D43" s="238" t="s">
        <v>741</v>
      </c>
      <c r="E43" s="238" t="s">
        <v>720</v>
      </c>
      <c r="F43" s="238" t="s">
        <v>720</v>
      </c>
      <c r="G43" s="238">
        <v>8</v>
      </c>
      <c r="H43" s="249" t="s">
        <v>742</v>
      </c>
    </row>
    <row r="44" spans="3:12">
      <c r="C44" s="233" t="s">
        <v>620</v>
      </c>
      <c r="D44" s="234" t="s">
        <v>743</v>
      </c>
      <c r="E44" s="234" t="s">
        <v>720</v>
      </c>
      <c r="F44" s="234" t="s">
        <v>720</v>
      </c>
      <c r="G44" s="234">
        <v>8</v>
      </c>
      <c r="H44" s="250" t="s">
        <v>742</v>
      </c>
    </row>
    <row r="45" spans="3:12">
      <c r="C45" s="237" t="s">
        <v>621</v>
      </c>
      <c r="D45" s="238" t="s">
        <v>744</v>
      </c>
      <c r="E45" s="238" t="s">
        <v>720</v>
      </c>
      <c r="F45" s="238" t="s">
        <v>720</v>
      </c>
      <c r="G45" s="238">
        <v>8</v>
      </c>
      <c r="H45" s="249" t="s">
        <v>742</v>
      </c>
    </row>
    <row r="46" spans="3:12">
      <c r="C46" s="233" t="s">
        <v>622</v>
      </c>
      <c r="D46" s="234" t="s">
        <v>745</v>
      </c>
      <c r="E46" s="234" t="s">
        <v>720</v>
      </c>
      <c r="F46" s="234" t="s">
        <v>720</v>
      </c>
      <c r="G46" s="234">
        <v>8</v>
      </c>
      <c r="H46" s="236">
        <v>220824</v>
      </c>
    </row>
    <row r="47" spans="3:12">
      <c r="C47" s="237" t="s">
        <v>623</v>
      </c>
      <c r="D47" s="238" t="s">
        <v>746</v>
      </c>
      <c r="E47" s="238" t="s">
        <v>720</v>
      </c>
      <c r="F47" s="238" t="s">
        <v>720</v>
      </c>
      <c r="G47" s="238">
        <v>8</v>
      </c>
      <c r="H47" s="240">
        <v>220824</v>
      </c>
    </row>
    <row r="48" spans="3:12">
      <c r="C48" s="245" t="s">
        <v>747</v>
      </c>
      <c r="D48" s="246" t="s">
        <v>748</v>
      </c>
      <c r="E48" s="246" t="s">
        <v>738</v>
      </c>
      <c r="F48" s="246" t="s">
        <v>720</v>
      </c>
      <c r="G48" s="246">
        <v>8</v>
      </c>
      <c r="H48" s="248">
        <v>220824</v>
      </c>
    </row>
    <row r="49" spans="3:8">
      <c r="C49" s="241" t="s">
        <v>624</v>
      </c>
      <c r="D49" s="242" t="s">
        <v>749</v>
      </c>
      <c r="E49" s="242" t="s">
        <v>738</v>
      </c>
      <c r="F49" s="242" t="s">
        <v>720</v>
      </c>
      <c r="G49" s="242">
        <v>8</v>
      </c>
      <c r="H49" s="244">
        <v>220824</v>
      </c>
    </row>
    <row r="50" spans="3:8">
      <c r="C50" s="233" t="s">
        <v>750</v>
      </c>
      <c r="D50" s="234" t="s">
        <v>751</v>
      </c>
      <c r="E50" s="234" t="s">
        <v>720</v>
      </c>
      <c r="F50" s="234" t="s">
        <v>720</v>
      </c>
      <c r="G50" s="234">
        <v>8</v>
      </c>
      <c r="H50" s="236">
        <v>220824</v>
      </c>
    </row>
    <row r="51" spans="3:8">
      <c r="C51" s="237" t="s">
        <v>752</v>
      </c>
      <c r="D51" s="238" t="s">
        <v>753</v>
      </c>
      <c r="E51" s="238" t="s">
        <v>720</v>
      </c>
      <c r="F51" s="238" t="s">
        <v>720</v>
      </c>
      <c r="G51" s="238">
        <v>8</v>
      </c>
      <c r="H51" s="240">
        <v>220824</v>
      </c>
    </row>
    <row r="52" spans="3:8">
      <c r="C52" s="233" t="s">
        <v>625</v>
      </c>
      <c r="D52" s="234" t="s">
        <v>754</v>
      </c>
      <c r="E52" s="234" t="s">
        <v>720</v>
      </c>
      <c r="F52" s="234" t="s">
        <v>720</v>
      </c>
      <c r="G52" s="234">
        <v>8</v>
      </c>
      <c r="H52" s="236">
        <v>220824</v>
      </c>
    </row>
    <row r="53" spans="3:8">
      <c r="C53" s="237" t="s">
        <v>626</v>
      </c>
      <c r="D53" s="238" t="s">
        <v>755</v>
      </c>
      <c r="E53" s="238" t="s">
        <v>720</v>
      </c>
      <c r="F53" s="238" t="s">
        <v>720</v>
      </c>
      <c r="G53" s="238">
        <v>8</v>
      </c>
      <c r="H53" s="240">
        <v>220824</v>
      </c>
    </row>
    <row r="54" spans="3:8">
      <c r="C54" s="233" t="s">
        <v>756</v>
      </c>
      <c r="D54" s="234" t="s">
        <v>757</v>
      </c>
      <c r="E54" s="234" t="s">
        <v>720</v>
      </c>
      <c r="F54" s="234" t="s">
        <v>720</v>
      </c>
      <c r="G54" s="234">
        <v>8</v>
      </c>
      <c r="H54" s="236">
        <v>220824</v>
      </c>
    </row>
    <row r="55" spans="3:8">
      <c r="C55" s="237" t="s">
        <v>758</v>
      </c>
      <c r="D55" s="238" t="s">
        <v>759</v>
      </c>
      <c r="E55" s="238" t="s">
        <v>720</v>
      </c>
      <c r="F55" s="238" t="s">
        <v>720</v>
      </c>
      <c r="G55" s="238">
        <v>8</v>
      </c>
      <c r="H55" s="240">
        <v>220824</v>
      </c>
    </row>
    <row r="56" spans="3:8">
      <c r="C56" s="233" t="s">
        <v>627</v>
      </c>
      <c r="D56" s="234" t="s">
        <v>760</v>
      </c>
      <c r="E56" s="234" t="s">
        <v>720</v>
      </c>
      <c r="F56" s="234" t="s">
        <v>720</v>
      </c>
      <c r="G56" s="234">
        <v>8</v>
      </c>
      <c r="H56" s="236">
        <v>220824</v>
      </c>
    </row>
    <row r="57" spans="3:8">
      <c r="C57" s="237" t="s">
        <v>706</v>
      </c>
      <c r="D57" s="238" t="s">
        <v>761</v>
      </c>
      <c r="E57" s="238" t="s">
        <v>720</v>
      </c>
      <c r="F57" s="238" t="s">
        <v>720</v>
      </c>
      <c r="G57" s="238">
        <v>8</v>
      </c>
      <c r="H57" s="240">
        <v>220824</v>
      </c>
    </row>
    <row r="58" spans="3:8">
      <c r="C58" s="233" t="s">
        <v>762</v>
      </c>
      <c r="D58" s="234" t="s">
        <v>763</v>
      </c>
      <c r="E58" s="234" t="s">
        <v>720</v>
      </c>
      <c r="F58" s="234" t="s">
        <v>720</v>
      </c>
      <c r="G58" s="234">
        <v>8</v>
      </c>
      <c r="H58" s="236">
        <v>220824</v>
      </c>
    </row>
    <row r="59" spans="3:8">
      <c r="C59" s="237" t="s">
        <v>764</v>
      </c>
      <c r="D59" s="238" t="s">
        <v>765</v>
      </c>
      <c r="E59" s="238" t="s">
        <v>720</v>
      </c>
      <c r="F59" s="238" t="s">
        <v>720</v>
      </c>
      <c r="G59" s="238">
        <v>8</v>
      </c>
      <c r="H59" s="240">
        <v>220824</v>
      </c>
    </row>
    <row r="60" spans="3:8">
      <c r="C60" s="233" t="s">
        <v>766</v>
      </c>
      <c r="D60" s="234" t="s">
        <v>767</v>
      </c>
      <c r="E60" s="234" t="s">
        <v>720</v>
      </c>
      <c r="F60" s="234" t="s">
        <v>720</v>
      </c>
      <c r="G60" s="234">
        <v>8</v>
      </c>
      <c r="H60" s="236">
        <v>220824</v>
      </c>
    </row>
    <row r="61" spans="3:8">
      <c r="C61" s="237" t="s">
        <v>768</v>
      </c>
      <c r="D61" s="238" t="s">
        <v>769</v>
      </c>
      <c r="E61" s="238" t="s">
        <v>720</v>
      </c>
      <c r="F61" s="238" t="s">
        <v>720</v>
      </c>
      <c r="G61" s="238">
        <v>8</v>
      </c>
      <c r="H61" s="240">
        <v>220824</v>
      </c>
    </row>
    <row r="62" spans="3:8">
      <c r="C62" s="233" t="s">
        <v>628</v>
      </c>
      <c r="D62" s="234" t="s">
        <v>770</v>
      </c>
      <c r="E62" s="234" t="s">
        <v>720</v>
      </c>
      <c r="F62" s="234" t="s">
        <v>720</v>
      </c>
      <c r="G62" s="234">
        <v>8</v>
      </c>
      <c r="H62" s="236">
        <v>220824</v>
      </c>
    </row>
    <row r="63" spans="3:8">
      <c r="C63" s="237" t="s">
        <v>771</v>
      </c>
      <c r="D63" s="238" t="s">
        <v>772</v>
      </c>
      <c r="E63" s="238" t="s">
        <v>720</v>
      </c>
      <c r="F63" s="238" t="s">
        <v>720</v>
      </c>
      <c r="G63" s="238">
        <v>8</v>
      </c>
      <c r="H63" s="240">
        <v>220824</v>
      </c>
    </row>
    <row r="64" spans="3:8">
      <c r="C64" s="233" t="s">
        <v>629</v>
      </c>
      <c r="D64" s="234" t="s">
        <v>773</v>
      </c>
      <c r="E64" s="234" t="s">
        <v>720</v>
      </c>
      <c r="F64" s="234" t="s">
        <v>720</v>
      </c>
      <c r="G64" s="234">
        <v>8</v>
      </c>
      <c r="H64" s="236">
        <v>220824</v>
      </c>
    </row>
    <row r="65" spans="3:8">
      <c r="C65" s="237" t="s">
        <v>774</v>
      </c>
      <c r="D65" s="238" t="s">
        <v>775</v>
      </c>
      <c r="E65" s="238" t="s">
        <v>720</v>
      </c>
      <c r="F65" s="238" t="s">
        <v>720</v>
      </c>
      <c r="G65" s="238">
        <v>8</v>
      </c>
      <c r="H65" s="240">
        <v>220824</v>
      </c>
    </row>
    <row r="66" spans="3:8">
      <c r="C66" s="233" t="s">
        <v>774</v>
      </c>
      <c r="D66" s="234" t="s">
        <v>776</v>
      </c>
      <c r="E66" s="234" t="s">
        <v>720</v>
      </c>
      <c r="F66" s="234" t="s">
        <v>720</v>
      </c>
      <c r="G66" s="234">
        <v>8</v>
      </c>
      <c r="H66" s="236">
        <v>220824</v>
      </c>
    </row>
    <row r="67" spans="3:8">
      <c r="C67" s="241" t="s">
        <v>630</v>
      </c>
      <c r="D67" s="242" t="s">
        <v>777</v>
      </c>
      <c r="E67" s="242" t="s">
        <v>738</v>
      </c>
      <c r="F67" s="242" t="s">
        <v>720</v>
      </c>
      <c r="G67" s="242">
        <v>15</v>
      </c>
      <c r="H67" s="244">
        <v>414058</v>
      </c>
    </row>
    <row r="68" spans="3:8">
      <c r="C68" s="233" t="s">
        <v>631</v>
      </c>
      <c r="D68" s="234" t="s">
        <v>778</v>
      </c>
      <c r="E68" s="234" t="s">
        <v>720</v>
      </c>
      <c r="F68" s="234" t="s">
        <v>720</v>
      </c>
      <c r="G68" s="234">
        <v>15</v>
      </c>
      <c r="H68" s="236">
        <v>414058</v>
      </c>
    </row>
    <row r="69" spans="3:8">
      <c r="C69" s="237" t="s">
        <v>632</v>
      </c>
      <c r="D69" s="238" t="s">
        <v>779</v>
      </c>
      <c r="E69" s="238" t="s">
        <v>720</v>
      </c>
      <c r="F69" s="238" t="s">
        <v>720</v>
      </c>
      <c r="G69" s="238">
        <v>15</v>
      </c>
      <c r="H69" s="240">
        <v>414058</v>
      </c>
    </row>
    <row r="70" spans="3:8">
      <c r="C70" s="233" t="s">
        <v>633</v>
      </c>
      <c r="D70" s="234" t="s">
        <v>780</v>
      </c>
      <c r="E70" s="234" t="s">
        <v>720</v>
      </c>
      <c r="F70" s="234" t="s">
        <v>720</v>
      </c>
      <c r="G70" s="234">
        <v>15</v>
      </c>
      <c r="H70" s="236">
        <v>414058</v>
      </c>
    </row>
    <row r="71" spans="3:8">
      <c r="C71" s="237" t="s">
        <v>781</v>
      </c>
      <c r="D71" s="238" t="s">
        <v>782</v>
      </c>
      <c r="E71" s="238" t="s">
        <v>720</v>
      </c>
      <c r="F71" s="238" t="s">
        <v>720</v>
      </c>
      <c r="G71" s="238">
        <v>15</v>
      </c>
      <c r="H71" s="240">
        <v>414058</v>
      </c>
    </row>
    <row r="72" spans="3:8">
      <c r="C72" s="233" t="s">
        <v>635</v>
      </c>
      <c r="D72" s="234" t="s">
        <v>783</v>
      </c>
      <c r="E72" s="234" t="s">
        <v>720</v>
      </c>
      <c r="F72" s="234" t="s">
        <v>720</v>
      </c>
      <c r="G72" s="234">
        <v>15</v>
      </c>
      <c r="H72" s="236">
        <v>414058</v>
      </c>
    </row>
    <row r="73" spans="3:8">
      <c r="C73" s="237" t="s">
        <v>784</v>
      </c>
      <c r="D73" s="238" t="s">
        <v>785</v>
      </c>
      <c r="E73" s="238" t="s">
        <v>720</v>
      </c>
      <c r="F73" s="238" t="s">
        <v>720</v>
      </c>
      <c r="G73" s="238">
        <v>15</v>
      </c>
      <c r="H73" s="240">
        <v>414058</v>
      </c>
    </row>
    <row r="74" spans="3:8">
      <c r="C74" s="233" t="s">
        <v>636</v>
      </c>
      <c r="D74" s="234" t="s">
        <v>786</v>
      </c>
      <c r="E74" s="234" t="s">
        <v>720</v>
      </c>
      <c r="F74" s="234" t="s">
        <v>720</v>
      </c>
      <c r="G74" s="234">
        <v>15</v>
      </c>
      <c r="H74" s="236">
        <v>414058</v>
      </c>
    </row>
    <row r="75" spans="3:8">
      <c r="C75" s="237" t="s">
        <v>787</v>
      </c>
      <c r="D75" s="238" t="s">
        <v>788</v>
      </c>
      <c r="E75" s="238" t="s">
        <v>720</v>
      </c>
      <c r="F75" s="238" t="s">
        <v>720</v>
      </c>
      <c r="G75" s="238">
        <v>15</v>
      </c>
      <c r="H75" s="240">
        <v>414058</v>
      </c>
    </row>
    <row r="76" spans="3:8">
      <c r="C76" s="233" t="s">
        <v>637</v>
      </c>
      <c r="D76" s="234" t="s">
        <v>789</v>
      </c>
      <c r="E76" s="234" t="s">
        <v>720</v>
      </c>
      <c r="F76" s="234" t="s">
        <v>720</v>
      </c>
      <c r="G76" s="234">
        <v>15</v>
      </c>
      <c r="H76" s="236">
        <v>414058</v>
      </c>
    </row>
    <row r="77" spans="3:8">
      <c r="C77" s="237" t="s">
        <v>638</v>
      </c>
      <c r="D77" s="238" t="s">
        <v>790</v>
      </c>
      <c r="E77" s="238" t="s">
        <v>720</v>
      </c>
      <c r="F77" s="238" t="s">
        <v>720</v>
      </c>
      <c r="G77" s="238">
        <v>15</v>
      </c>
      <c r="H77" s="240">
        <v>414058</v>
      </c>
    </row>
    <row r="78" spans="3:8">
      <c r="C78" s="233" t="s">
        <v>791</v>
      </c>
      <c r="D78" s="234" t="s">
        <v>792</v>
      </c>
      <c r="E78" s="234" t="s">
        <v>720</v>
      </c>
      <c r="F78" s="234" t="s">
        <v>720</v>
      </c>
      <c r="G78" s="234">
        <v>15</v>
      </c>
      <c r="H78" s="236">
        <v>414058</v>
      </c>
    </row>
    <row r="79" spans="3:8">
      <c r="C79" s="237" t="s">
        <v>793</v>
      </c>
      <c r="D79" s="238" t="s">
        <v>794</v>
      </c>
      <c r="E79" s="238" t="s">
        <v>720</v>
      </c>
      <c r="F79" s="238" t="s">
        <v>720</v>
      </c>
      <c r="G79" s="238">
        <v>15</v>
      </c>
      <c r="H79" s="240">
        <v>414058</v>
      </c>
    </row>
    <row r="80" spans="3:8">
      <c r="C80" s="245" t="s">
        <v>639</v>
      </c>
      <c r="D80" s="246" t="s">
        <v>795</v>
      </c>
      <c r="E80" s="246" t="s">
        <v>738</v>
      </c>
      <c r="F80" s="246" t="s">
        <v>720</v>
      </c>
      <c r="G80" s="246">
        <v>15</v>
      </c>
      <c r="H80" s="248">
        <v>414058</v>
      </c>
    </row>
    <row r="81" spans="3:8">
      <c r="C81" s="237" t="s">
        <v>640</v>
      </c>
      <c r="D81" s="238" t="s">
        <v>796</v>
      </c>
      <c r="E81" s="238" t="s">
        <v>720</v>
      </c>
      <c r="F81" s="238" t="s">
        <v>720</v>
      </c>
      <c r="G81" s="238">
        <v>15</v>
      </c>
      <c r="H81" s="240">
        <v>414058</v>
      </c>
    </row>
    <row r="82" spans="3:8">
      <c r="C82" s="233" t="s">
        <v>797</v>
      </c>
      <c r="D82" s="234" t="s">
        <v>798</v>
      </c>
      <c r="E82" s="234" t="s">
        <v>720</v>
      </c>
      <c r="F82" s="234" t="s">
        <v>720</v>
      </c>
      <c r="G82" s="234">
        <v>15</v>
      </c>
      <c r="H82" s="236">
        <v>414058</v>
      </c>
    </row>
    <row r="83" spans="3:8">
      <c r="C83" s="237" t="s">
        <v>799</v>
      </c>
      <c r="D83" s="238" t="s">
        <v>800</v>
      </c>
      <c r="E83" s="238" t="s">
        <v>720</v>
      </c>
      <c r="F83" s="238" t="s">
        <v>720</v>
      </c>
      <c r="G83" s="238">
        <v>15</v>
      </c>
      <c r="H83" s="240">
        <v>414058</v>
      </c>
    </row>
    <row r="84" spans="3:8">
      <c r="C84" s="233" t="s">
        <v>708</v>
      </c>
      <c r="D84" s="234" t="s">
        <v>801</v>
      </c>
      <c r="E84" s="234" t="s">
        <v>720</v>
      </c>
      <c r="F84" s="234" t="s">
        <v>720</v>
      </c>
      <c r="G84" s="234">
        <v>15</v>
      </c>
      <c r="H84" s="236">
        <v>414058</v>
      </c>
    </row>
    <row r="85" spans="3:8">
      <c r="C85" s="237" t="s">
        <v>703</v>
      </c>
      <c r="D85" s="238" t="s">
        <v>802</v>
      </c>
      <c r="E85" s="238" t="s">
        <v>720</v>
      </c>
      <c r="F85" s="238" t="s">
        <v>720</v>
      </c>
      <c r="G85" s="238">
        <v>15</v>
      </c>
      <c r="H85" s="240">
        <v>414058</v>
      </c>
    </row>
    <row r="86" spans="3:8">
      <c r="C86" s="245" t="s">
        <v>641</v>
      </c>
      <c r="D86" s="246" t="s">
        <v>803</v>
      </c>
      <c r="E86" s="246" t="s">
        <v>738</v>
      </c>
      <c r="F86" s="246" t="s">
        <v>720</v>
      </c>
      <c r="G86" s="246">
        <v>15</v>
      </c>
      <c r="H86" s="248">
        <v>414058</v>
      </c>
    </row>
    <row r="87" spans="3:8">
      <c r="C87" s="241" t="s">
        <v>804</v>
      </c>
      <c r="D87" s="242" t="s">
        <v>805</v>
      </c>
      <c r="E87" s="242" t="s">
        <v>738</v>
      </c>
      <c r="F87" s="242" t="s">
        <v>720</v>
      </c>
      <c r="G87" s="242">
        <v>15</v>
      </c>
      <c r="H87" s="244">
        <v>414058</v>
      </c>
    </row>
    <row r="88" spans="3:8">
      <c r="C88" s="233" t="s">
        <v>642</v>
      </c>
      <c r="D88" s="234" t="s">
        <v>806</v>
      </c>
      <c r="E88" s="234" t="s">
        <v>720</v>
      </c>
      <c r="F88" s="234" t="s">
        <v>720</v>
      </c>
      <c r="G88" s="234">
        <v>15</v>
      </c>
      <c r="H88" s="236">
        <v>414058</v>
      </c>
    </row>
    <row r="89" spans="3:8">
      <c r="C89" s="237" t="s">
        <v>643</v>
      </c>
      <c r="D89" s="238" t="s">
        <v>807</v>
      </c>
      <c r="E89" s="238" t="s">
        <v>720</v>
      </c>
      <c r="F89" s="238" t="s">
        <v>720</v>
      </c>
      <c r="G89" s="238">
        <v>15</v>
      </c>
      <c r="H89" s="240">
        <v>414058</v>
      </c>
    </row>
    <row r="90" spans="3:8">
      <c r="C90" s="245" t="s">
        <v>644</v>
      </c>
      <c r="D90" s="246" t="s">
        <v>808</v>
      </c>
      <c r="E90" s="246" t="s">
        <v>738</v>
      </c>
      <c r="F90" s="246" t="s">
        <v>720</v>
      </c>
      <c r="G90" s="246">
        <v>15</v>
      </c>
      <c r="H90" s="248">
        <v>414058</v>
      </c>
    </row>
    <row r="91" spans="3:8">
      <c r="C91" s="237" t="s">
        <v>809</v>
      </c>
      <c r="D91" s="238" t="s">
        <v>810</v>
      </c>
      <c r="E91" s="238" t="s">
        <v>720</v>
      </c>
      <c r="F91" s="238" t="s">
        <v>720</v>
      </c>
      <c r="G91" s="238">
        <v>15</v>
      </c>
      <c r="H91" s="240">
        <v>414058</v>
      </c>
    </row>
    <row r="92" spans="3:8">
      <c r="C92" s="233" t="s">
        <v>811</v>
      </c>
      <c r="D92" s="234" t="s">
        <v>812</v>
      </c>
      <c r="E92" s="234" t="s">
        <v>720</v>
      </c>
      <c r="F92" s="234" t="s">
        <v>720</v>
      </c>
      <c r="G92" s="234">
        <v>15</v>
      </c>
      <c r="H92" s="250" t="s">
        <v>813</v>
      </c>
    </row>
    <row r="93" spans="3:8">
      <c r="C93" s="241" t="s">
        <v>814</v>
      </c>
      <c r="D93" s="242" t="s">
        <v>815</v>
      </c>
      <c r="E93" s="242" t="s">
        <v>738</v>
      </c>
      <c r="F93" s="242" t="s">
        <v>720</v>
      </c>
      <c r="G93" s="242">
        <v>15</v>
      </c>
      <c r="H93" s="244">
        <v>414058</v>
      </c>
    </row>
    <row r="94" spans="3:8">
      <c r="C94" s="233" t="s">
        <v>816</v>
      </c>
      <c r="D94" s="234" t="s">
        <v>817</v>
      </c>
      <c r="E94" s="234" t="s">
        <v>720</v>
      </c>
      <c r="F94" s="234" t="s">
        <v>720</v>
      </c>
      <c r="G94" s="234">
        <v>15</v>
      </c>
      <c r="H94" s="236">
        <v>414058</v>
      </c>
    </row>
    <row r="95" spans="3:8">
      <c r="C95" s="237" t="s">
        <v>646</v>
      </c>
      <c r="D95" s="238" t="s">
        <v>818</v>
      </c>
      <c r="E95" s="238" t="s">
        <v>720</v>
      </c>
      <c r="F95" s="238" t="s">
        <v>720</v>
      </c>
      <c r="G95" s="238">
        <v>15</v>
      </c>
      <c r="H95" s="249" t="s">
        <v>813</v>
      </c>
    </row>
    <row r="96" spans="3:8">
      <c r="C96" s="233" t="s">
        <v>819</v>
      </c>
      <c r="D96" s="234" t="s">
        <v>820</v>
      </c>
      <c r="E96" s="234" t="s">
        <v>720</v>
      </c>
      <c r="F96" s="234" t="s">
        <v>720</v>
      </c>
      <c r="G96" s="234">
        <v>15</v>
      </c>
      <c r="H96" s="250" t="s">
        <v>813</v>
      </c>
    </row>
    <row r="97" spans="3:8">
      <c r="C97" s="237" t="s">
        <v>647</v>
      </c>
      <c r="D97" s="238" t="s">
        <v>821</v>
      </c>
      <c r="E97" s="238" t="s">
        <v>720</v>
      </c>
      <c r="F97" s="238" t="s">
        <v>720</v>
      </c>
      <c r="G97" s="238">
        <v>15</v>
      </c>
      <c r="H97" s="240">
        <v>414058</v>
      </c>
    </row>
    <row r="98" spans="3:8">
      <c r="C98" s="233" t="s">
        <v>707</v>
      </c>
      <c r="D98" s="234" t="s">
        <v>822</v>
      </c>
      <c r="E98" s="234" t="s">
        <v>720</v>
      </c>
      <c r="F98" s="234" t="s">
        <v>720</v>
      </c>
      <c r="G98" s="234">
        <v>15</v>
      </c>
      <c r="H98" s="236">
        <v>414058</v>
      </c>
    </row>
    <row r="99" spans="3:8">
      <c r="C99" s="237" t="s">
        <v>648</v>
      </c>
      <c r="D99" s="238" t="s">
        <v>823</v>
      </c>
      <c r="E99" s="238" t="s">
        <v>720</v>
      </c>
      <c r="F99" s="238" t="s">
        <v>720</v>
      </c>
      <c r="G99" s="238">
        <v>15</v>
      </c>
      <c r="H99" s="249" t="s">
        <v>813</v>
      </c>
    </row>
    <row r="100" spans="3:8">
      <c r="C100" s="233" t="s">
        <v>649</v>
      </c>
      <c r="D100" s="234" t="s">
        <v>824</v>
      </c>
      <c r="E100" s="234" t="s">
        <v>720</v>
      </c>
      <c r="F100" s="234" t="s">
        <v>720</v>
      </c>
      <c r="G100" s="234">
        <v>15</v>
      </c>
      <c r="H100" s="236">
        <v>414058</v>
      </c>
    </row>
    <row r="101" spans="3:8">
      <c r="C101" s="241" t="s">
        <v>651</v>
      </c>
      <c r="D101" s="242" t="s">
        <v>825</v>
      </c>
      <c r="E101" s="242" t="s">
        <v>738</v>
      </c>
      <c r="F101" s="242" t="s">
        <v>720</v>
      </c>
      <c r="G101" s="242">
        <v>15</v>
      </c>
      <c r="H101" s="244">
        <v>414058</v>
      </c>
    </row>
    <row r="102" spans="3:8">
      <c r="C102" s="245" t="s">
        <v>826</v>
      </c>
      <c r="D102" s="246" t="s">
        <v>827</v>
      </c>
      <c r="E102" s="246" t="s">
        <v>738</v>
      </c>
      <c r="F102" s="246" t="s">
        <v>720</v>
      </c>
      <c r="G102" s="246">
        <v>15</v>
      </c>
      <c r="H102" s="248">
        <v>414058</v>
      </c>
    </row>
    <row r="103" spans="3:8">
      <c r="C103" s="237" t="s">
        <v>652</v>
      </c>
      <c r="D103" s="238" t="s">
        <v>828</v>
      </c>
      <c r="E103" s="238" t="s">
        <v>720</v>
      </c>
      <c r="F103" s="238" t="s">
        <v>720</v>
      </c>
      <c r="G103" s="238">
        <v>15</v>
      </c>
      <c r="H103" s="240">
        <v>414058</v>
      </c>
    </row>
    <row r="104" spans="3:8">
      <c r="C104" s="233" t="s">
        <v>653</v>
      </c>
      <c r="D104" s="234" t="s">
        <v>829</v>
      </c>
      <c r="E104" s="234" t="s">
        <v>720</v>
      </c>
      <c r="F104" s="234" t="s">
        <v>720</v>
      </c>
      <c r="G104" s="234">
        <v>15</v>
      </c>
      <c r="H104" s="236">
        <v>414058</v>
      </c>
    </row>
    <row r="105" spans="3:8">
      <c r="C105" s="241" t="s">
        <v>655</v>
      </c>
      <c r="D105" s="242" t="s">
        <v>830</v>
      </c>
      <c r="E105" s="242" t="s">
        <v>738</v>
      </c>
      <c r="F105" s="242" t="s">
        <v>720</v>
      </c>
      <c r="G105" s="242">
        <v>30</v>
      </c>
      <c r="H105" s="251" t="s">
        <v>831</v>
      </c>
    </row>
    <row r="106" spans="3:8">
      <c r="C106" s="245" t="s">
        <v>657</v>
      </c>
      <c r="D106" s="246" t="s">
        <v>832</v>
      </c>
      <c r="E106" s="246" t="s">
        <v>738</v>
      </c>
      <c r="F106" s="246" t="s">
        <v>720</v>
      </c>
      <c r="G106" s="246">
        <v>30</v>
      </c>
      <c r="H106" s="252" t="s">
        <v>833</v>
      </c>
    </row>
    <row r="107" spans="3:8">
      <c r="C107" s="241" t="s">
        <v>658</v>
      </c>
      <c r="D107" s="242" t="s">
        <v>834</v>
      </c>
      <c r="E107" s="242" t="s">
        <v>738</v>
      </c>
      <c r="F107" s="242" t="s">
        <v>720</v>
      </c>
      <c r="G107" s="242">
        <v>30</v>
      </c>
      <c r="H107" s="253" t="s">
        <v>833</v>
      </c>
    </row>
    <row r="108" spans="3:8">
      <c r="C108" s="245" t="s">
        <v>659</v>
      </c>
      <c r="D108" s="246" t="s">
        <v>835</v>
      </c>
      <c r="E108" s="246" t="s">
        <v>738</v>
      </c>
      <c r="F108" s="246" t="s">
        <v>720</v>
      </c>
      <c r="G108" s="246">
        <v>30</v>
      </c>
      <c r="H108" s="252" t="s">
        <v>833</v>
      </c>
    </row>
    <row r="109" spans="3:8">
      <c r="C109" s="241" t="s">
        <v>660</v>
      </c>
      <c r="D109" s="242" t="s">
        <v>836</v>
      </c>
      <c r="E109" s="242" t="s">
        <v>738</v>
      </c>
      <c r="F109" s="242" t="s">
        <v>720</v>
      </c>
      <c r="G109" s="242">
        <v>30</v>
      </c>
      <c r="H109" s="253" t="s">
        <v>833</v>
      </c>
    </row>
    <row r="110" spans="3:8">
      <c r="C110" s="245" t="s">
        <v>661</v>
      </c>
      <c r="D110" s="246" t="s">
        <v>837</v>
      </c>
      <c r="E110" s="246" t="s">
        <v>738</v>
      </c>
      <c r="F110" s="246" t="s">
        <v>720</v>
      </c>
      <c r="G110" s="246">
        <v>30</v>
      </c>
      <c r="H110" s="252" t="s">
        <v>833</v>
      </c>
    </row>
    <row r="111" spans="3:8">
      <c r="C111" s="241" t="s">
        <v>663</v>
      </c>
      <c r="D111" s="242" t="s">
        <v>838</v>
      </c>
      <c r="E111" s="242" t="s">
        <v>738</v>
      </c>
      <c r="F111" s="242" t="s">
        <v>720</v>
      </c>
      <c r="G111" s="242">
        <v>30</v>
      </c>
      <c r="H111" s="253" t="s">
        <v>833</v>
      </c>
    </row>
    <row r="112" spans="3:8">
      <c r="C112" s="245" t="s">
        <v>664</v>
      </c>
      <c r="D112" s="246" t="s">
        <v>839</v>
      </c>
      <c r="E112" s="246" t="s">
        <v>738</v>
      </c>
      <c r="F112" s="246" t="s">
        <v>720</v>
      </c>
      <c r="G112" s="246">
        <v>30</v>
      </c>
      <c r="H112" s="252" t="s">
        <v>833</v>
      </c>
    </row>
    <row r="113" spans="3:8">
      <c r="C113" s="237" t="s">
        <v>840</v>
      </c>
      <c r="D113" s="238" t="s">
        <v>841</v>
      </c>
      <c r="E113" s="238" t="s">
        <v>720</v>
      </c>
      <c r="F113" s="238" t="s">
        <v>720</v>
      </c>
      <c r="G113" s="238">
        <v>30</v>
      </c>
      <c r="H113" s="254" t="s">
        <v>842</v>
      </c>
    </row>
    <row r="114" spans="3:8">
      <c r="C114" s="237" t="s">
        <v>843</v>
      </c>
      <c r="D114" s="238" t="s">
        <v>844</v>
      </c>
      <c r="E114" s="238" t="s">
        <v>720</v>
      </c>
      <c r="F114" s="238" t="s">
        <v>720</v>
      </c>
      <c r="G114" s="238">
        <v>30</v>
      </c>
      <c r="H114" s="254" t="s">
        <v>842</v>
      </c>
    </row>
    <row r="115" spans="3:8">
      <c r="C115" s="233" t="s">
        <v>845</v>
      </c>
      <c r="D115" s="234" t="s">
        <v>846</v>
      </c>
      <c r="E115" s="234" t="s">
        <v>720</v>
      </c>
      <c r="F115" s="234" t="s">
        <v>720</v>
      </c>
      <c r="G115" s="234">
        <v>30</v>
      </c>
      <c r="H115" s="255" t="s">
        <v>842</v>
      </c>
    </row>
    <row r="116" spans="3:8">
      <c r="C116" s="241" t="s">
        <v>665</v>
      </c>
      <c r="D116" s="242" t="s">
        <v>847</v>
      </c>
      <c r="E116" s="242" t="s">
        <v>738</v>
      </c>
      <c r="F116" s="242" t="s">
        <v>720</v>
      </c>
      <c r="G116" s="242">
        <v>30</v>
      </c>
      <c r="H116" s="253" t="s">
        <v>833</v>
      </c>
    </row>
    <row r="117" spans="3:8">
      <c r="C117" s="245" t="s">
        <v>848</v>
      </c>
      <c r="D117" s="246" t="s">
        <v>849</v>
      </c>
      <c r="E117" s="246" t="s">
        <v>738</v>
      </c>
      <c r="F117" s="246" t="s">
        <v>720</v>
      </c>
      <c r="G117" s="246">
        <v>30</v>
      </c>
      <c r="H117" s="252" t="s">
        <v>833</v>
      </c>
    </row>
    <row r="118" spans="3:8">
      <c r="C118" s="241" t="s">
        <v>850</v>
      </c>
      <c r="D118" s="242" t="s">
        <v>851</v>
      </c>
      <c r="E118" s="242" t="s">
        <v>738</v>
      </c>
      <c r="F118" s="242" t="s">
        <v>720</v>
      </c>
      <c r="G118" s="242">
        <v>30</v>
      </c>
      <c r="H118" s="253" t="s">
        <v>833</v>
      </c>
    </row>
    <row r="119" spans="3:8">
      <c r="C119" s="245" t="s">
        <v>667</v>
      </c>
      <c r="D119" s="246" t="s">
        <v>852</v>
      </c>
      <c r="E119" s="246" t="s">
        <v>738</v>
      </c>
      <c r="F119" s="246" t="s">
        <v>720</v>
      </c>
      <c r="G119" s="246">
        <v>30</v>
      </c>
      <c r="H119" s="252" t="s">
        <v>833</v>
      </c>
    </row>
    <row r="120" spans="3:8">
      <c r="C120" s="241" t="s">
        <v>853</v>
      </c>
      <c r="D120" s="242" t="s">
        <v>854</v>
      </c>
      <c r="E120" s="242" t="s">
        <v>738</v>
      </c>
      <c r="F120" s="242" t="s">
        <v>720</v>
      </c>
      <c r="G120" s="242">
        <v>30</v>
      </c>
      <c r="H120" s="253" t="s">
        <v>833</v>
      </c>
    </row>
    <row r="121" spans="3:8">
      <c r="C121" s="233" t="s">
        <v>855</v>
      </c>
      <c r="D121" s="234" t="s">
        <v>856</v>
      </c>
      <c r="E121" s="234" t="s">
        <v>720</v>
      </c>
      <c r="F121" s="234" t="s">
        <v>720</v>
      </c>
      <c r="G121" s="234">
        <v>45</v>
      </c>
      <c r="H121" s="236">
        <v>1242135</v>
      </c>
    </row>
    <row r="122" spans="3:8">
      <c r="C122" s="237" t="s">
        <v>857</v>
      </c>
      <c r="D122" s="238" t="s">
        <v>858</v>
      </c>
      <c r="E122" s="238" t="s">
        <v>720</v>
      </c>
      <c r="F122" s="238" t="s">
        <v>720</v>
      </c>
      <c r="G122" s="238">
        <v>45</v>
      </c>
      <c r="H122" s="240">
        <v>1242135</v>
      </c>
    </row>
    <row r="123" spans="3:8">
      <c r="C123" s="241" t="s">
        <v>859</v>
      </c>
      <c r="D123" s="242" t="s">
        <v>860</v>
      </c>
      <c r="E123" s="242" t="s">
        <v>738</v>
      </c>
      <c r="F123" s="242" t="s">
        <v>738</v>
      </c>
      <c r="G123" s="242">
        <v>45</v>
      </c>
      <c r="H123" s="244">
        <v>1242135</v>
      </c>
    </row>
    <row r="124" spans="3:8">
      <c r="C124" s="233" t="s">
        <v>861</v>
      </c>
      <c r="D124" s="234" t="s">
        <v>862</v>
      </c>
      <c r="E124" s="234" t="s">
        <v>720</v>
      </c>
      <c r="F124" s="234" t="s">
        <v>720</v>
      </c>
      <c r="G124" s="234">
        <v>1</v>
      </c>
      <c r="H124" s="256">
        <v>27603</v>
      </c>
    </row>
    <row r="125" spans="3:8">
      <c r="C125" s="237" t="s">
        <v>863</v>
      </c>
      <c r="D125" s="238" t="s">
        <v>864</v>
      </c>
      <c r="E125" s="238" t="s">
        <v>720</v>
      </c>
      <c r="F125" s="238" t="s">
        <v>720</v>
      </c>
      <c r="G125" s="238">
        <v>1</v>
      </c>
      <c r="H125" s="257">
        <v>27603</v>
      </c>
    </row>
    <row r="126" spans="3:8">
      <c r="C126" s="233" t="s">
        <v>865</v>
      </c>
      <c r="D126" s="234" t="s">
        <v>866</v>
      </c>
      <c r="E126" s="234" t="s">
        <v>720</v>
      </c>
      <c r="F126" s="234" t="s">
        <v>720</v>
      </c>
      <c r="G126" s="234">
        <v>1</v>
      </c>
      <c r="H126" s="256">
        <v>27603</v>
      </c>
    </row>
    <row r="127" spans="3:8">
      <c r="C127" s="237" t="s">
        <v>867</v>
      </c>
      <c r="D127" s="238" t="s">
        <v>868</v>
      </c>
      <c r="E127" s="238" t="s">
        <v>720</v>
      </c>
      <c r="F127" s="238" t="s">
        <v>720</v>
      </c>
      <c r="G127" s="238">
        <v>1</v>
      </c>
      <c r="H127" s="257">
        <v>27603</v>
      </c>
    </row>
    <row r="128" spans="3:8">
      <c r="C128" s="233" t="s">
        <v>869</v>
      </c>
      <c r="D128" s="234" t="s">
        <v>870</v>
      </c>
      <c r="E128" s="234" t="s">
        <v>720</v>
      </c>
      <c r="F128" s="234" t="s">
        <v>720</v>
      </c>
      <c r="G128" s="234">
        <v>1</v>
      </c>
      <c r="H128" s="256">
        <v>27603</v>
      </c>
    </row>
    <row r="129" spans="3:8">
      <c r="C129" s="237" t="s">
        <v>712</v>
      </c>
      <c r="D129" s="238" t="s">
        <v>871</v>
      </c>
      <c r="E129" s="238" t="s">
        <v>720</v>
      </c>
      <c r="F129" s="238" t="s">
        <v>720</v>
      </c>
      <c r="G129" s="238">
        <v>1</v>
      </c>
      <c r="H129" s="257">
        <v>27603</v>
      </c>
    </row>
    <row r="130" spans="3:8">
      <c r="C130" s="233" t="s">
        <v>704</v>
      </c>
      <c r="D130" s="234" t="s">
        <v>872</v>
      </c>
      <c r="E130" s="234" t="s">
        <v>720</v>
      </c>
      <c r="F130" s="234" t="s">
        <v>720</v>
      </c>
      <c r="G130" s="234">
        <v>1</v>
      </c>
      <c r="H130" s="256">
        <v>27603</v>
      </c>
    </row>
    <row r="131" spans="3:8">
      <c r="C131" s="237" t="s">
        <v>873</v>
      </c>
      <c r="D131" s="238" t="s">
        <v>874</v>
      </c>
      <c r="E131" s="238" t="s">
        <v>720</v>
      </c>
      <c r="F131" s="238" t="s">
        <v>720</v>
      </c>
      <c r="G131" s="238">
        <v>1</v>
      </c>
      <c r="H131" s="257">
        <v>27603</v>
      </c>
    </row>
    <row r="132" spans="3:8">
      <c r="C132" s="233" t="s">
        <v>875</v>
      </c>
      <c r="D132" s="234" t="s">
        <v>876</v>
      </c>
      <c r="E132" s="234" t="s">
        <v>720</v>
      </c>
      <c r="F132" s="234" t="s">
        <v>720</v>
      </c>
      <c r="G132" s="234">
        <v>1</v>
      </c>
      <c r="H132" s="256">
        <v>27603</v>
      </c>
    </row>
    <row r="133" spans="3:8">
      <c r="C133" s="237" t="s">
        <v>877</v>
      </c>
      <c r="D133" s="238" t="s">
        <v>878</v>
      </c>
      <c r="E133" s="238" t="s">
        <v>720</v>
      </c>
      <c r="F133" s="238" t="s">
        <v>720</v>
      </c>
      <c r="G133" s="238">
        <v>1</v>
      </c>
      <c r="H133" s="257">
        <v>27603</v>
      </c>
    </row>
    <row r="134" spans="3:8">
      <c r="C134" s="233" t="s">
        <v>879</v>
      </c>
      <c r="D134" s="234" t="s">
        <v>880</v>
      </c>
      <c r="E134" s="234" t="s">
        <v>720</v>
      </c>
      <c r="F134" s="234" t="s">
        <v>720</v>
      </c>
      <c r="G134" s="234">
        <v>1</v>
      </c>
      <c r="H134" s="256">
        <v>27603</v>
      </c>
    </row>
    <row r="135" spans="3:8">
      <c r="C135" s="237" t="s">
        <v>881</v>
      </c>
      <c r="D135" s="238" t="s">
        <v>882</v>
      </c>
      <c r="E135" s="238" t="s">
        <v>720</v>
      </c>
      <c r="F135" s="238" t="s">
        <v>720</v>
      </c>
      <c r="G135" s="238">
        <v>1</v>
      </c>
      <c r="H135" s="257">
        <v>27603</v>
      </c>
    </row>
    <row r="136" spans="3:8">
      <c r="C136" s="233" t="s">
        <v>883</v>
      </c>
      <c r="D136" s="234" t="s">
        <v>884</v>
      </c>
      <c r="E136" s="234" t="s">
        <v>720</v>
      </c>
      <c r="F136" s="234" t="s">
        <v>720</v>
      </c>
      <c r="G136" s="234"/>
      <c r="H136" s="255"/>
    </row>
    <row r="137" spans="3:8">
      <c r="C137" s="237" t="s">
        <v>710</v>
      </c>
      <c r="D137" s="238" t="s">
        <v>885</v>
      </c>
      <c r="E137" s="238" t="s">
        <v>720</v>
      </c>
      <c r="F137" s="238" t="s">
        <v>720</v>
      </c>
      <c r="G137" s="238"/>
      <c r="H137" s="254"/>
    </row>
    <row r="138" spans="3:8">
      <c r="C138" s="245" t="s">
        <v>886</v>
      </c>
      <c r="D138" s="246" t="s">
        <v>887</v>
      </c>
      <c r="E138" s="246" t="s">
        <v>738</v>
      </c>
      <c r="F138" s="246" t="s">
        <v>720</v>
      </c>
      <c r="G138" s="246">
        <v>5</v>
      </c>
      <c r="H138" s="248">
        <v>138015</v>
      </c>
    </row>
    <row r="139" spans="3:8">
      <c r="C139" s="241" t="s">
        <v>671</v>
      </c>
      <c r="D139" s="242" t="s">
        <v>888</v>
      </c>
      <c r="E139" s="242" t="s">
        <v>738</v>
      </c>
      <c r="F139" s="242" t="s">
        <v>720</v>
      </c>
      <c r="G139" s="242">
        <v>5</v>
      </c>
      <c r="H139" s="244">
        <v>138015</v>
      </c>
    </row>
    <row r="140" spans="3:8">
      <c r="C140" s="233" t="s">
        <v>700</v>
      </c>
      <c r="D140" s="234" t="s">
        <v>889</v>
      </c>
      <c r="E140" s="234" t="s">
        <v>720</v>
      </c>
      <c r="F140" s="234" t="s">
        <v>720</v>
      </c>
      <c r="G140" s="234">
        <v>5</v>
      </c>
      <c r="H140" s="236">
        <v>138015</v>
      </c>
    </row>
    <row r="141" spans="3:8">
      <c r="C141" s="237" t="s">
        <v>702</v>
      </c>
      <c r="D141" s="238" t="s">
        <v>890</v>
      </c>
      <c r="E141" s="238" t="s">
        <v>720</v>
      </c>
      <c r="F141" s="238" t="s">
        <v>720</v>
      </c>
      <c r="G141" s="238">
        <v>5</v>
      </c>
      <c r="H141" s="240">
        <v>138015</v>
      </c>
    </row>
    <row r="142" spans="3:8">
      <c r="C142" s="233" t="s">
        <v>891</v>
      </c>
      <c r="D142" s="234" t="s">
        <v>892</v>
      </c>
      <c r="E142" s="234" t="s">
        <v>720</v>
      </c>
      <c r="F142" s="234" t="s">
        <v>720</v>
      </c>
      <c r="G142" s="234">
        <v>5</v>
      </c>
      <c r="H142" s="236">
        <v>138015</v>
      </c>
    </row>
    <row r="143" spans="3:8">
      <c r="C143" s="237" t="s">
        <v>893</v>
      </c>
      <c r="D143" s="238" t="s">
        <v>894</v>
      </c>
      <c r="E143" s="238" t="s">
        <v>720</v>
      </c>
      <c r="F143" s="238" t="s">
        <v>720</v>
      </c>
      <c r="G143" s="238">
        <v>5</v>
      </c>
      <c r="H143" s="240">
        <v>138015</v>
      </c>
    </row>
    <row r="144" spans="3:8">
      <c r="C144" s="245" t="s">
        <v>895</v>
      </c>
      <c r="D144" s="246" t="s">
        <v>896</v>
      </c>
      <c r="E144" s="246" t="s">
        <v>738</v>
      </c>
      <c r="F144" s="246" t="s">
        <v>720</v>
      </c>
      <c r="G144" s="246">
        <v>5</v>
      </c>
      <c r="H144" s="248">
        <v>138015</v>
      </c>
    </row>
    <row r="145" spans="3:8">
      <c r="C145" s="241" t="s">
        <v>897</v>
      </c>
      <c r="D145" s="242" t="s">
        <v>898</v>
      </c>
      <c r="E145" s="242" t="s">
        <v>738</v>
      </c>
      <c r="F145" s="242" t="s">
        <v>720</v>
      </c>
      <c r="G145" s="242">
        <v>5</v>
      </c>
      <c r="H145" s="244">
        <v>138015</v>
      </c>
    </row>
    <row r="146" spans="3:8">
      <c r="C146" s="233" t="s">
        <v>899</v>
      </c>
      <c r="D146" s="234" t="s">
        <v>900</v>
      </c>
      <c r="E146" s="234" t="s">
        <v>720</v>
      </c>
      <c r="F146" s="234" t="s">
        <v>720</v>
      </c>
      <c r="G146" s="234">
        <v>5</v>
      </c>
      <c r="H146" s="236">
        <v>138015</v>
      </c>
    </row>
    <row r="147" spans="3:8">
      <c r="C147" s="237" t="s">
        <v>711</v>
      </c>
      <c r="D147" s="238" t="s">
        <v>901</v>
      </c>
      <c r="E147" s="238" t="s">
        <v>720</v>
      </c>
      <c r="F147" s="238" t="s">
        <v>720</v>
      </c>
      <c r="G147" s="238">
        <v>5</v>
      </c>
      <c r="H147" s="240">
        <v>138015</v>
      </c>
    </row>
    <row r="148" spans="3:8">
      <c r="C148" s="233" t="s">
        <v>902</v>
      </c>
      <c r="D148" s="234" t="s">
        <v>903</v>
      </c>
      <c r="E148" s="234" t="s">
        <v>720</v>
      </c>
      <c r="F148" s="234" t="s">
        <v>720</v>
      </c>
      <c r="G148" s="234">
        <v>5</v>
      </c>
      <c r="H148" s="236">
        <v>138015</v>
      </c>
    </row>
    <row r="149" spans="3:8">
      <c r="C149" s="237" t="s">
        <v>904</v>
      </c>
      <c r="D149" s="238" t="s">
        <v>905</v>
      </c>
      <c r="E149" s="238" t="s">
        <v>720</v>
      </c>
      <c r="F149" s="238" t="s">
        <v>720</v>
      </c>
      <c r="G149" s="238">
        <v>5</v>
      </c>
      <c r="H149" s="240">
        <v>138015</v>
      </c>
    </row>
    <row r="150" spans="3:8">
      <c r="C150" s="233" t="s">
        <v>672</v>
      </c>
      <c r="D150" s="234" t="s">
        <v>906</v>
      </c>
      <c r="E150" s="234" t="s">
        <v>720</v>
      </c>
      <c r="F150" s="234" t="s">
        <v>720</v>
      </c>
      <c r="G150" s="234">
        <v>5</v>
      </c>
      <c r="H150" s="236">
        <v>138015</v>
      </c>
    </row>
    <row r="151" spans="3:8">
      <c r="C151" s="237" t="s">
        <v>673</v>
      </c>
      <c r="D151" s="238" t="s">
        <v>907</v>
      </c>
      <c r="E151" s="238" t="s">
        <v>720</v>
      </c>
      <c r="F151" s="238" t="s">
        <v>720</v>
      </c>
      <c r="G151" s="238">
        <v>10</v>
      </c>
      <c r="H151" s="240">
        <v>276030</v>
      </c>
    </row>
    <row r="152" spans="3:8">
      <c r="C152" s="233" t="s">
        <v>908</v>
      </c>
      <c r="D152" s="234" t="s">
        <v>909</v>
      </c>
      <c r="E152" s="234" t="s">
        <v>720</v>
      </c>
      <c r="F152" s="234" t="s">
        <v>720</v>
      </c>
      <c r="G152" s="234">
        <v>100</v>
      </c>
      <c r="H152" s="236">
        <v>2760300</v>
      </c>
    </row>
    <row r="153" spans="3:8">
      <c r="C153" s="237" t="s">
        <v>910</v>
      </c>
      <c r="D153" s="238" t="s">
        <v>911</v>
      </c>
      <c r="E153" s="238" t="s">
        <v>720</v>
      </c>
      <c r="F153" s="238" t="s">
        <v>720</v>
      </c>
      <c r="G153" s="238">
        <v>3</v>
      </c>
      <c r="H153" s="254" t="s">
        <v>912</v>
      </c>
    </row>
    <row r="154" spans="3:8">
      <c r="C154" s="233" t="s">
        <v>913</v>
      </c>
      <c r="D154" s="234" t="s">
        <v>914</v>
      </c>
      <c r="E154" s="234" t="s">
        <v>720</v>
      </c>
      <c r="F154" s="234" t="s">
        <v>720</v>
      </c>
      <c r="G154" s="234">
        <v>20</v>
      </c>
      <c r="H154" s="255" t="s">
        <v>915</v>
      </c>
    </row>
    <row r="155" spans="3:8" ht="111" customHeight="1">
      <c r="C155" s="271" t="s">
        <v>916</v>
      </c>
      <c r="D155" s="272" t="s">
        <v>917</v>
      </c>
      <c r="E155" s="272" t="s">
        <v>720</v>
      </c>
      <c r="F155" s="272" t="s">
        <v>720</v>
      </c>
      <c r="G155" s="273">
        <v>1000</v>
      </c>
      <c r="H155" s="258"/>
    </row>
    <row r="156" spans="3:8">
      <c r="C156" s="271"/>
      <c r="D156" s="272"/>
      <c r="E156" s="272"/>
      <c r="F156" s="272"/>
      <c r="G156" s="273"/>
      <c r="H156" s="259">
        <v>27603000</v>
      </c>
    </row>
    <row r="157" spans="3:8">
      <c r="C157" s="233" t="s">
        <v>918</v>
      </c>
      <c r="D157" s="234" t="s">
        <v>919</v>
      </c>
      <c r="E157" s="234" t="s">
        <v>720</v>
      </c>
      <c r="F157" s="234" t="s">
        <v>720</v>
      </c>
      <c r="G157" s="234">
        <v>100</v>
      </c>
      <c r="H157" s="255" t="s">
        <v>920</v>
      </c>
    </row>
    <row r="158" spans="3:8">
      <c r="C158" s="237" t="s">
        <v>921</v>
      </c>
      <c r="D158" s="238" t="s">
        <v>922</v>
      </c>
      <c r="E158" s="238" t="s">
        <v>720</v>
      </c>
      <c r="F158" s="238" t="s">
        <v>720</v>
      </c>
      <c r="G158" s="238">
        <v>50</v>
      </c>
      <c r="H158" s="254" t="s">
        <v>923</v>
      </c>
    </row>
    <row r="159" spans="3:8">
      <c r="C159" s="260" t="s">
        <v>924</v>
      </c>
      <c r="D159" s="261" t="s">
        <v>925</v>
      </c>
      <c r="E159" s="261" t="s">
        <v>720</v>
      </c>
      <c r="F159" s="261" t="s">
        <v>720</v>
      </c>
      <c r="G159" s="261">
        <v>20</v>
      </c>
      <c r="H159" s="262" t="s">
        <v>915</v>
      </c>
    </row>
    <row r="160" spans="3:8">
      <c r="C160" s="263" t="s">
        <v>926</v>
      </c>
    </row>
    <row r="161" spans="3:7">
      <c r="C161" s="264" t="s">
        <v>927</v>
      </c>
      <c r="D161" s="264" t="s">
        <v>928</v>
      </c>
      <c r="E161" s="264" t="s">
        <v>929</v>
      </c>
      <c r="F161" s="264" t="s">
        <v>930</v>
      </c>
      <c r="G161" s="264" t="s">
        <v>931</v>
      </c>
    </row>
    <row r="162" spans="3:7">
      <c r="C162" s="265" t="s">
        <v>932</v>
      </c>
      <c r="D162" s="265" t="s">
        <v>933</v>
      </c>
      <c r="E162" s="266">
        <v>2484270</v>
      </c>
      <c r="F162" s="265">
        <v>1</v>
      </c>
      <c r="G162" s="267" t="s">
        <v>934</v>
      </c>
    </row>
    <row r="163" spans="3:7">
      <c r="C163" s="268" t="s">
        <v>932</v>
      </c>
      <c r="D163" s="268" t="s">
        <v>935</v>
      </c>
      <c r="E163" s="269">
        <v>3726405</v>
      </c>
      <c r="F163" s="268">
        <v>1</v>
      </c>
      <c r="G163" s="270" t="s">
        <v>934</v>
      </c>
    </row>
    <row r="164" spans="3:7">
      <c r="C164" s="265" t="s">
        <v>932</v>
      </c>
      <c r="D164" s="265" t="s">
        <v>936</v>
      </c>
      <c r="E164" s="266">
        <v>4968540</v>
      </c>
      <c r="F164" s="265">
        <v>3</v>
      </c>
      <c r="G164" s="267" t="s">
        <v>937</v>
      </c>
    </row>
    <row r="165" spans="3:7">
      <c r="C165" s="268" t="s">
        <v>938</v>
      </c>
      <c r="D165" s="268" t="s">
        <v>933</v>
      </c>
      <c r="E165" s="269">
        <v>4968540</v>
      </c>
      <c r="F165" s="268">
        <v>3</v>
      </c>
      <c r="G165" s="270" t="s">
        <v>937</v>
      </c>
    </row>
    <row r="166" spans="3:7">
      <c r="C166" s="265" t="s">
        <v>938</v>
      </c>
      <c r="D166" s="265" t="s">
        <v>935</v>
      </c>
      <c r="E166" s="266">
        <v>7452810</v>
      </c>
      <c r="F166" s="265">
        <v>5</v>
      </c>
      <c r="G166" s="267" t="s">
        <v>939</v>
      </c>
    </row>
    <row r="167" spans="3:7">
      <c r="C167" s="268" t="s">
        <v>938</v>
      </c>
      <c r="D167" s="268" t="s">
        <v>936</v>
      </c>
      <c r="E167" s="269">
        <v>9937080</v>
      </c>
      <c r="F167" s="268">
        <v>10</v>
      </c>
      <c r="G167" s="270" t="s">
        <v>940</v>
      </c>
    </row>
    <row r="168" spans="3:7">
      <c r="C168" s="265" t="s">
        <v>941</v>
      </c>
      <c r="D168" s="265" t="s">
        <v>933</v>
      </c>
      <c r="E168" s="266">
        <v>9937080</v>
      </c>
      <c r="F168" s="265">
        <v>6</v>
      </c>
      <c r="G168" s="267" t="s">
        <v>942</v>
      </c>
    </row>
    <row r="169" spans="3:7">
      <c r="C169" s="268" t="s">
        <v>941</v>
      </c>
      <c r="D169" s="268" t="s">
        <v>935</v>
      </c>
      <c r="E169" s="269">
        <v>14905620</v>
      </c>
      <c r="F169" s="268">
        <v>10</v>
      </c>
      <c r="G169" s="270" t="s">
        <v>943</v>
      </c>
    </row>
    <row r="170" spans="3:7">
      <c r="C170" s="265" t="s">
        <v>941</v>
      </c>
      <c r="D170" s="265" t="s">
        <v>936</v>
      </c>
      <c r="E170" s="266">
        <v>19874160</v>
      </c>
      <c r="F170" s="265">
        <v>20</v>
      </c>
      <c r="G170" s="267" t="s">
        <v>940</v>
      </c>
    </row>
    <row r="171" spans="3:7">
      <c r="C171" s="268" t="s">
        <v>944</v>
      </c>
      <c r="D171" s="268" t="s">
        <v>933</v>
      </c>
      <c r="E171" s="269">
        <v>19874160</v>
      </c>
      <c r="F171" s="268">
        <v>10</v>
      </c>
      <c r="G171" s="270" t="s">
        <v>943</v>
      </c>
    </row>
    <row r="172" spans="3:7">
      <c r="C172" s="265" t="s">
        <v>944</v>
      </c>
      <c r="D172" s="265" t="s">
        <v>935</v>
      </c>
      <c r="E172" s="266">
        <v>29811240</v>
      </c>
      <c r="F172" s="265">
        <v>20</v>
      </c>
      <c r="G172" s="267" t="s">
        <v>940</v>
      </c>
    </row>
    <row r="173" spans="3:7">
      <c r="C173" s="268" t="s">
        <v>944</v>
      </c>
      <c r="D173" s="268" t="s">
        <v>936</v>
      </c>
      <c r="E173" s="269">
        <v>39748320</v>
      </c>
      <c r="F173" s="268">
        <v>20</v>
      </c>
      <c r="G173" s="270" t="s">
        <v>945</v>
      </c>
    </row>
    <row r="175" spans="3:7">
      <c r="D175" s="82" t="s">
        <v>22</v>
      </c>
    </row>
    <row r="176" spans="3:7">
      <c r="C176" s="82" t="s">
        <v>946</v>
      </c>
      <c r="D176" s="82" t="s">
        <v>947</v>
      </c>
      <c r="E176" s="82" t="s">
        <v>948</v>
      </c>
      <c r="F176" s="82" t="s">
        <v>35</v>
      </c>
    </row>
    <row r="177" spans="1:5">
      <c r="B177" s="82" t="s">
        <v>595</v>
      </c>
      <c r="C177" s="82">
        <v>2</v>
      </c>
      <c r="D177" s="82">
        <v>2</v>
      </c>
      <c r="E177" s="82">
        <v>0</v>
      </c>
    </row>
    <row r="178" spans="1:5">
      <c r="B178" s="82" t="s">
        <v>597</v>
      </c>
      <c r="C178" s="82">
        <v>6</v>
      </c>
      <c r="D178" s="82">
        <v>5</v>
      </c>
      <c r="E178" s="82">
        <v>1</v>
      </c>
    </row>
    <row r="179" spans="1:5">
      <c r="B179" s="82" t="s">
        <v>596</v>
      </c>
      <c r="C179" s="82">
        <v>2</v>
      </c>
      <c r="D179" s="82">
        <v>0</v>
      </c>
      <c r="E179" s="82">
        <v>0</v>
      </c>
    </row>
    <row r="180" spans="1:5">
      <c r="A180" s="82" t="s">
        <v>22</v>
      </c>
      <c r="B180" s="82" t="s">
        <v>533</v>
      </c>
      <c r="C180" s="82">
        <v>1</v>
      </c>
      <c r="D180" s="82">
        <v>0</v>
      </c>
      <c r="E180" s="82">
        <v>0</v>
      </c>
    </row>
    <row r="181" spans="1:5">
      <c r="B181" s="82" t="s">
        <v>598</v>
      </c>
      <c r="C181" s="82">
        <v>2</v>
      </c>
      <c r="D181" s="82">
        <v>0</v>
      </c>
      <c r="E181" s="82">
        <v>0</v>
      </c>
    </row>
    <row r="182" spans="1:5">
      <c r="B182" s="82" t="s">
        <v>949</v>
      </c>
      <c r="C182" s="82">
        <v>0</v>
      </c>
      <c r="D182" s="82">
        <v>0</v>
      </c>
      <c r="E182" s="82">
        <v>0</v>
      </c>
    </row>
    <row r="183" spans="1:5">
      <c r="B183" s="82" t="s">
        <v>601</v>
      </c>
      <c r="C183" s="82">
        <v>0</v>
      </c>
      <c r="D183" s="82">
        <v>1</v>
      </c>
      <c r="E183" s="82">
        <v>0</v>
      </c>
    </row>
    <row r="184" spans="1:5">
      <c r="B184" s="82" t="s">
        <v>531</v>
      </c>
      <c r="C184" s="82">
        <v>0</v>
      </c>
      <c r="D184" s="82">
        <v>2</v>
      </c>
      <c r="E184" s="82">
        <v>0</v>
      </c>
    </row>
    <row r="185" spans="1:5">
      <c r="B185" s="208" t="s">
        <v>688</v>
      </c>
      <c r="C185" s="208">
        <f>SUM(C177:C184)</f>
        <v>13</v>
      </c>
      <c r="D185" s="208">
        <f>SUM(D177:D184)</f>
        <v>10</v>
      </c>
      <c r="E185" s="208">
        <f>SUM(E177:E184)</f>
        <v>1</v>
      </c>
    </row>
    <row r="187" spans="1:5">
      <c r="C187" s="82" t="s">
        <v>946</v>
      </c>
      <c r="D187" s="82" t="s">
        <v>947</v>
      </c>
      <c r="E187" s="82" t="s">
        <v>948</v>
      </c>
    </row>
    <row r="188" spans="1:5">
      <c r="B188" s="82" t="s">
        <v>595</v>
      </c>
      <c r="C188" s="82">
        <v>1</v>
      </c>
      <c r="D188" s="82">
        <v>1</v>
      </c>
      <c r="E188" s="82">
        <v>0</v>
      </c>
    </row>
    <row r="189" spans="1:5">
      <c r="B189" s="82" t="s">
        <v>597</v>
      </c>
      <c r="C189" s="82">
        <v>2</v>
      </c>
      <c r="D189" s="82">
        <v>4</v>
      </c>
      <c r="E189" s="82">
        <v>0</v>
      </c>
    </row>
    <row r="190" spans="1:5">
      <c r="B190" s="82" t="s">
        <v>596</v>
      </c>
      <c r="C190" s="82">
        <v>1</v>
      </c>
      <c r="D190" s="82">
        <v>0</v>
      </c>
      <c r="E190" s="82">
        <v>0</v>
      </c>
    </row>
    <row r="191" spans="1:5">
      <c r="A191" s="82" t="s">
        <v>23</v>
      </c>
      <c r="B191" s="82" t="s">
        <v>533</v>
      </c>
      <c r="C191" s="82">
        <v>1</v>
      </c>
      <c r="D191" s="82">
        <v>2</v>
      </c>
      <c r="E191" s="82">
        <v>0</v>
      </c>
    </row>
    <row r="192" spans="1:5">
      <c r="B192" s="82" t="s">
        <v>598</v>
      </c>
      <c r="C192" s="82">
        <v>0</v>
      </c>
      <c r="D192" s="82">
        <v>0</v>
      </c>
      <c r="E192" s="82">
        <v>0</v>
      </c>
    </row>
    <row r="193" spans="1:5">
      <c r="B193" s="82" t="s">
        <v>949</v>
      </c>
      <c r="C193" s="82">
        <v>0</v>
      </c>
      <c r="D193" s="82">
        <v>0</v>
      </c>
      <c r="E193" s="82">
        <v>0</v>
      </c>
    </row>
    <row r="194" spans="1:5">
      <c r="B194" s="82" t="s">
        <v>601</v>
      </c>
      <c r="C194" s="82">
        <v>0</v>
      </c>
      <c r="D194" s="82">
        <v>0</v>
      </c>
      <c r="E194" s="82">
        <v>0</v>
      </c>
    </row>
    <row r="195" spans="1:5">
      <c r="B195" s="82" t="s">
        <v>531</v>
      </c>
      <c r="C195" s="82">
        <v>0</v>
      </c>
      <c r="D195" s="82">
        <v>0</v>
      </c>
      <c r="E195" s="82">
        <v>0</v>
      </c>
    </row>
    <row r="196" spans="1:5">
      <c r="B196" s="208" t="s">
        <v>688</v>
      </c>
      <c r="C196" s="208">
        <f>SUM(C188:C195)</f>
        <v>5</v>
      </c>
      <c r="D196" s="208">
        <f>SUM(D188:D195)</f>
        <v>7</v>
      </c>
      <c r="E196" s="208">
        <f>SUM(E188:E195)</f>
        <v>0</v>
      </c>
    </row>
    <row r="198" spans="1:5">
      <c r="C198" s="82" t="s">
        <v>946</v>
      </c>
      <c r="D198" s="82" t="s">
        <v>947</v>
      </c>
      <c r="E198" s="82" t="s">
        <v>948</v>
      </c>
    </row>
    <row r="199" spans="1:5">
      <c r="B199" s="82" t="s">
        <v>595</v>
      </c>
      <c r="C199" s="82">
        <v>4</v>
      </c>
      <c r="D199" s="82">
        <v>4</v>
      </c>
      <c r="E199" s="82">
        <v>0</v>
      </c>
    </row>
    <row r="200" spans="1:5">
      <c r="B200" s="82" t="s">
        <v>597</v>
      </c>
      <c r="C200" s="82">
        <v>5</v>
      </c>
      <c r="D200" s="82">
        <v>5</v>
      </c>
      <c r="E200" s="82">
        <v>0</v>
      </c>
    </row>
    <row r="201" spans="1:5">
      <c r="B201" s="82" t="s">
        <v>596</v>
      </c>
      <c r="C201" s="82">
        <v>5</v>
      </c>
      <c r="D201" s="82">
        <v>2</v>
      </c>
      <c r="E201" s="82">
        <v>0</v>
      </c>
    </row>
    <row r="202" spans="1:5">
      <c r="A202" s="82" t="s">
        <v>24</v>
      </c>
      <c r="B202" s="82" t="s">
        <v>533</v>
      </c>
      <c r="C202" s="82">
        <v>4</v>
      </c>
      <c r="D202" s="82">
        <v>0</v>
      </c>
      <c r="E202" s="82">
        <v>0</v>
      </c>
    </row>
    <row r="203" spans="1:5">
      <c r="B203" s="82" t="s">
        <v>598</v>
      </c>
      <c r="C203" s="82">
        <v>0</v>
      </c>
      <c r="D203" s="82">
        <v>1</v>
      </c>
      <c r="E203" s="82">
        <v>0</v>
      </c>
    </row>
    <row r="204" spans="1:5">
      <c r="B204" s="82" t="s">
        <v>949</v>
      </c>
      <c r="C204" s="82">
        <v>1</v>
      </c>
      <c r="D204" s="82">
        <v>0</v>
      </c>
      <c r="E204" s="82">
        <v>1</v>
      </c>
    </row>
    <row r="205" spans="1:5">
      <c r="B205" s="82" t="s">
        <v>601</v>
      </c>
      <c r="C205" s="82">
        <v>1</v>
      </c>
      <c r="D205" s="82">
        <v>0</v>
      </c>
      <c r="E205" s="82">
        <v>0</v>
      </c>
    </row>
    <row r="206" spans="1:5">
      <c r="B206" s="82" t="s">
        <v>531</v>
      </c>
      <c r="C206" s="82">
        <v>0</v>
      </c>
      <c r="D206" s="82">
        <v>0</v>
      </c>
      <c r="E206" s="82">
        <v>0</v>
      </c>
    </row>
    <row r="207" spans="1:5">
      <c r="B207" s="208" t="s">
        <v>688</v>
      </c>
      <c r="C207" s="208">
        <f>SUM(C199:C206)</f>
        <v>20</v>
      </c>
      <c r="D207" s="208">
        <f>SUM(D199:D206)</f>
        <v>12</v>
      </c>
      <c r="E207" s="208">
        <f>SUM(E199:E206)</f>
        <v>1</v>
      </c>
    </row>
    <row r="209" spans="1:5">
      <c r="C209" s="82" t="s">
        <v>946</v>
      </c>
      <c r="D209" s="82" t="s">
        <v>947</v>
      </c>
      <c r="E209" s="82" t="s">
        <v>948</v>
      </c>
    </row>
    <row r="210" spans="1:5">
      <c r="B210" s="82" t="s">
        <v>595</v>
      </c>
      <c r="C210" s="82">
        <v>1</v>
      </c>
      <c r="D210" s="82">
        <v>3</v>
      </c>
      <c r="E210" s="82">
        <v>0</v>
      </c>
    </row>
    <row r="211" spans="1:5">
      <c r="B211" s="82" t="s">
        <v>597</v>
      </c>
      <c r="C211" s="82">
        <v>2</v>
      </c>
      <c r="D211" s="82">
        <v>4</v>
      </c>
      <c r="E211" s="82">
        <v>0</v>
      </c>
    </row>
    <row r="212" spans="1:5">
      <c r="B212" s="82" t="s">
        <v>596</v>
      </c>
      <c r="C212" s="82">
        <v>3</v>
      </c>
      <c r="D212" s="82">
        <v>1</v>
      </c>
      <c r="E212" s="82">
        <v>0</v>
      </c>
    </row>
    <row r="213" spans="1:5">
      <c r="A213" s="82" t="s">
        <v>25</v>
      </c>
      <c r="B213" s="82" t="s">
        <v>533</v>
      </c>
      <c r="C213" s="82">
        <v>0</v>
      </c>
      <c r="D213" s="82">
        <v>1</v>
      </c>
      <c r="E213" s="82">
        <v>0</v>
      </c>
    </row>
    <row r="214" spans="1:5">
      <c r="B214" s="82" t="s">
        <v>598</v>
      </c>
      <c r="C214" s="82">
        <v>1</v>
      </c>
      <c r="D214" s="82">
        <v>0</v>
      </c>
      <c r="E214" s="82">
        <v>0</v>
      </c>
    </row>
    <row r="215" spans="1:5">
      <c r="B215" s="82" t="s">
        <v>949</v>
      </c>
      <c r="C215" s="82">
        <v>0</v>
      </c>
      <c r="D215" s="82">
        <v>0</v>
      </c>
      <c r="E215" s="82">
        <v>0</v>
      </c>
    </row>
    <row r="216" spans="1:5">
      <c r="B216" s="82" t="s">
        <v>601</v>
      </c>
      <c r="C216" s="82">
        <v>0</v>
      </c>
      <c r="D216" s="82">
        <v>0</v>
      </c>
      <c r="E216" s="82">
        <v>0</v>
      </c>
    </row>
    <row r="217" spans="1:5">
      <c r="B217" s="82" t="s">
        <v>531</v>
      </c>
      <c r="C217" s="82">
        <v>0</v>
      </c>
      <c r="D217" s="82">
        <v>1</v>
      </c>
      <c r="E217" s="82">
        <v>0</v>
      </c>
    </row>
    <row r="218" spans="1:5">
      <c r="B218" s="208" t="s">
        <v>688</v>
      </c>
      <c r="C218" s="208">
        <f>SUM(C210:C217)</f>
        <v>7</v>
      </c>
      <c r="D218" s="208">
        <f>SUM(D210:D217)</f>
        <v>10</v>
      </c>
      <c r="E218" s="208">
        <f>SUM(E210:E217)</f>
        <v>0</v>
      </c>
    </row>
    <row r="220" spans="1:5">
      <c r="C220" s="82" t="s">
        <v>946</v>
      </c>
      <c r="D220" s="82" t="s">
        <v>947</v>
      </c>
      <c r="E220" s="82" t="s">
        <v>948</v>
      </c>
    </row>
    <row r="221" spans="1:5">
      <c r="B221" s="82" t="s">
        <v>595</v>
      </c>
      <c r="C221" s="82">
        <v>5</v>
      </c>
      <c r="D221" s="82">
        <v>1</v>
      </c>
      <c r="E221" s="82">
        <v>0</v>
      </c>
    </row>
    <row r="222" spans="1:5">
      <c r="B222" s="82" t="s">
        <v>597</v>
      </c>
      <c r="C222" s="82">
        <v>4</v>
      </c>
      <c r="D222" s="82">
        <v>6</v>
      </c>
      <c r="E222" s="82">
        <v>0</v>
      </c>
    </row>
    <row r="223" spans="1:5">
      <c r="B223" s="82" t="s">
        <v>596</v>
      </c>
      <c r="C223" s="82">
        <v>0</v>
      </c>
      <c r="D223" s="82">
        <v>2</v>
      </c>
      <c r="E223" s="82">
        <v>1</v>
      </c>
    </row>
    <row r="224" spans="1:5">
      <c r="A224" s="82" t="s">
        <v>26</v>
      </c>
      <c r="B224" s="82" t="s">
        <v>533</v>
      </c>
      <c r="C224" s="82">
        <v>5</v>
      </c>
      <c r="D224" s="82">
        <v>1</v>
      </c>
      <c r="E224" s="82">
        <v>1</v>
      </c>
    </row>
    <row r="225" spans="1:5">
      <c r="B225" s="82" t="s">
        <v>598</v>
      </c>
      <c r="C225" s="82">
        <v>1</v>
      </c>
      <c r="D225" s="82">
        <v>0</v>
      </c>
      <c r="E225" s="82">
        <v>0</v>
      </c>
    </row>
    <row r="226" spans="1:5">
      <c r="B226" s="82" t="s">
        <v>949</v>
      </c>
      <c r="C226" s="82">
        <v>0</v>
      </c>
      <c r="D226" s="82">
        <v>0</v>
      </c>
      <c r="E226" s="82">
        <v>1</v>
      </c>
    </row>
    <row r="227" spans="1:5">
      <c r="B227" s="82" t="s">
        <v>601</v>
      </c>
      <c r="C227" s="82">
        <v>0</v>
      </c>
      <c r="D227" s="82">
        <v>0</v>
      </c>
      <c r="E227" s="82">
        <v>0</v>
      </c>
    </row>
    <row r="228" spans="1:5">
      <c r="B228" s="82" t="s">
        <v>531</v>
      </c>
      <c r="C228" s="82">
        <v>0</v>
      </c>
      <c r="D228" s="82">
        <v>0</v>
      </c>
      <c r="E228" s="82">
        <v>0</v>
      </c>
    </row>
    <row r="229" spans="1:5">
      <c r="B229" s="208" t="s">
        <v>688</v>
      </c>
      <c r="C229" s="208">
        <f>SUM(C221:C228)</f>
        <v>15</v>
      </c>
      <c r="D229" s="208">
        <f>SUM(D221:D228)</f>
        <v>10</v>
      </c>
      <c r="E229" s="208">
        <f>SUM(E221:E228)</f>
        <v>3</v>
      </c>
    </row>
    <row r="231" spans="1:5">
      <c r="C231" s="82" t="s">
        <v>946</v>
      </c>
      <c r="D231" s="82" t="s">
        <v>947</v>
      </c>
      <c r="E231" s="82" t="s">
        <v>948</v>
      </c>
    </row>
    <row r="232" spans="1:5">
      <c r="B232" s="82" t="s">
        <v>595</v>
      </c>
      <c r="C232" s="82">
        <v>2</v>
      </c>
      <c r="D232" s="82">
        <v>2</v>
      </c>
      <c r="E232" s="82">
        <v>0</v>
      </c>
    </row>
    <row r="233" spans="1:5">
      <c r="B233" s="82" t="s">
        <v>597</v>
      </c>
      <c r="C233" s="82">
        <v>6</v>
      </c>
      <c r="D233" s="82">
        <v>5</v>
      </c>
      <c r="E233" s="82">
        <v>0</v>
      </c>
    </row>
    <row r="234" spans="1:5">
      <c r="B234" s="82" t="s">
        <v>596</v>
      </c>
      <c r="C234" s="82">
        <v>3</v>
      </c>
      <c r="D234" s="82">
        <v>1</v>
      </c>
      <c r="E234" s="82">
        <v>0</v>
      </c>
    </row>
    <row r="235" spans="1:5">
      <c r="A235" s="82" t="s">
        <v>27</v>
      </c>
      <c r="B235" s="82" t="s">
        <v>533</v>
      </c>
      <c r="C235" s="82">
        <v>4</v>
      </c>
      <c r="D235" s="82">
        <v>2</v>
      </c>
      <c r="E235" s="82">
        <v>0</v>
      </c>
    </row>
    <row r="236" spans="1:5">
      <c r="B236" s="82" t="s">
        <v>598</v>
      </c>
      <c r="C236" s="82">
        <v>1</v>
      </c>
      <c r="D236" s="82">
        <v>0</v>
      </c>
      <c r="E236" s="82">
        <v>0</v>
      </c>
    </row>
    <row r="237" spans="1:5">
      <c r="B237" s="82" t="s">
        <v>949</v>
      </c>
      <c r="C237" s="82">
        <v>0</v>
      </c>
      <c r="D237" s="82">
        <v>1</v>
      </c>
      <c r="E237" s="82">
        <v>0</v>
      </c>
    </row>
    <row r="238" spans="1:5">
      <c r="B238" s="82" t="s">
        <v>601</v>
      </c>
      <c r="C238" s="82">
        <v>0</v>
      </c>
      <c r="D238" s="82">
        <v>0</v>
      </c>
      <c r="E238" s="82">
        <v>0</v>
      </c>
    </row>
    <row r="239" spans="1:5">
      <c r="B239" s="82" t="s">
        <v>531</v>
      </c>
      <c r="C239" s="82">
        <v>1</v>
      </c>
      <c r="D239" s="82">
        <v>0</v>
      </c>
      <c r="E239" s="82">
        <v>0</v>
      </c>
    </row>
    <row r="240" spans="1:5">
      <c r="B240" s="208" t="s">
        <v>688</v>
      </c>
      <c r="C240" s="208">
        <f>SUM(C232:C239)</f>
        <v>17</v>
      </c>
      <c r="D240" s="208">
        <f>SUM(D232:D239)</f>
        <v>11</v>
      </c>
      <c r="E240" s="208">
        <f>SUM(E232:E239)</f>
        <v>0</v>
      </c>
    </row>
  </sheetData>
  <mergeCells count="5">
    <mergeCell ref="C155:C156"/>
    <mergeCell ref="D155:D156"/>
    <mergeCell ref="E155:E156"/>
    <mergeCell ref="F155:F156"/>
    <mergeCell ref="G155:G156"/>
  </mergeCells>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5"/>
  <sheetViews>
    <sheetView workbookViewId="0"/>
  </sheetViews>
  <sheetFormatPr baseColWidth="10" defaultRowHeight="14.25"/>
  <cols>
    <col min="1" max="1" width="9.875" style="82" customWidth="1"/>
    <col min="2" max="2" width="32.25" style="82" customWidth="1"/>
    <col min="3" max="3" width="8.625" style="82" customWidth="1"/>
    <col min="4" max="4" width="11.25" style="82" customWidth="1"/>
    <col min="5" max="5" width="6.125" style="82" customWidth="1"/>
    <col min="6" max="6" width="8.125" style="82" customWidth="1"/>
    <col min="7" max="7" width="11.875" style="82" customWidth="1"/>
    <col min="8" max="8" width="9.125" style="82" customWidth="1"/>
    <col min="9" max="9" width="12.875" style="82" customWidth="1"/>
    <col min="10" max="10" width="10.875" style="82" customWidth="1"/>
    <col min="11" max="11" width="11.25" style="82" customWidth="1"/>
    <col min="12" max="12" width="8.375" style="82" customWidth="1"/>
    <col min="13" max="13" width="7.375" style="82" customWidth="1"/>
    <col min="14" max="14" width="10.375" style="82" customWidth="1"/>
    <col min="15" max="15" width="7.5" style="82" customWidth="1"/>
    <col min="16" max="16" width="11.25" style="82" customWidth="1"/>
    <col min="17" max="17" width="6.25" style="82" customWidth="1"/>
    <col min="18" max="18" width="9" style="82" customWidth="1"/>
    <col min="19" max="1024" width="9.875" style="82" customWidth="1"/>
    <col min="1025" max="1025" width="11" customWidth="1"/>
  </cols>
  <sheetData>
    <row r="1" spans="2:19" ht="31.5">
      <c r="B1" s="274" t="s">
        <v>950</v>
      </c>
      <c r="C1" s="274" t="s">
        <v>951</v>
      </c>
      <c r="D1" s="274" t="s">
        <v>952</v>
      </c>
      <c r="E1" s="274" t="s">
        <v>953</v>
      </c>
      <c r="F1" s="274" t="s">
        <v>954</v>
      </c>
      <c r="G1" s="274" t="s">
        <v>676</v>
      </c>
      <c r="H1" s="274" t="s">
        <v>955</v>
      </c>
      <c r="I1" s="274" t="s">
        <v>956</v>
      </c>
      <c r="J1" s="274" t="s">
        <v>957</v>
      </c>
      <c r="K1" s="274" t="s">
        <v>958</v>
      </c>
      <c r="L1" s="274" t="s">
        <v>959</v>
      </c>
      <c r="M1" s="274" t="s">
        <v>960</v>
      </c>
      <c r="N1" s="274" t="s">
        <v>961</v>
      </c>
      <c r="O1" s="274" t="s">
        <v>962</v>
      </c>
      <c r="P1" s="274" t="s">
        <v>963</v>
      </c>
      <c r="Q1" s="274" t="s">
        <v>964</v>
      </c>
      <c r="R1" s="275" t="s">
        <v>965</v>
      </c>
      <c r="S1" s="274" t="s">
        <v>966</v>
      </c>
    </row>
    <row r="2" spans="2:19" ht="101.25" customHeight="1">
      <c r="B2" s="276" t="s">
        <v>967</v>
      </c>
      <c r="C2" s="276" t="s">
        <v>968</v>
      </c>
      <c r="D2" s="276" t="s">
        <v>969</v>
      </c>
      <c r="E2" s="276" t="s">
        <v>46</v>
      </c>
      <c r="F2" s="276" t="s">
        <v>970</v>
      </c>
      <c r="G2" s="277" t="s">
        <v>971</v>
      </c>
      <c r="H2" s="277" t="s">
        <v>972</v>
      </c>
      <c r="I2" s="277" t="s">
        <v>105</v>
      </c>
      <c r="J2" s="276" t="s">
        <v>971</v>
      </c>
      <c r="K2" s="276" t="s">
        <v>973</v>
      </c>
      <c r="L2" s="276" t="s">
        <v>974</v>
      </c>
      <c r="M2" s="276" t="s">
        <v>975</v>
      </c>
      <c r="N2" s="276" t="s">
        <v>976</v>
      </c>
      <c r="O2" s="276" t="s">
        <v>975</v>
      </c>
      <c r="P2" s="276" t="s">
        <v>977</v>
      </c>
      <c r="Q2" s="278">
        <v>0.79</v>
      </c>
      <c r="R2" s="276" t="s">
        <v>978</v>
      </c>
      <c r="S2" s="276" t="s">
        <v>979</v>
      </c>
    </row>
    <row r="3" spans="2:19" ht="99.75" customHeight="1">
      <c r="B3" s="279" t="s">
        <v>980</v>
      </c>
      <c r="C3" s="279" t="s">
        <v>981</v>
      </c>
      <c r="D3" s="279" t="s">
        <v>982</v>
      </c>
      <c r="E3" s="279" t="s">
        <v>46</v>
      </c>
      <c r="F3" s="279" t="s">
        <v>970</v>
      </c>
      <c r="G3" s="277" t="s">
        <v>971</v>
      </c>
      <c r="H3" s="277" t="s">
        <v>972</v>
      </c>
      <c r="I3" s="280" t="s">
        <v>105</v>
      </c>
      <c r="J3" s="279" t="s">
        <v>971</v>
      </c>
      <c r="K3" s="279" t="s">
        <v>973</v>
      </c>
      <c r="L3" s="279" t="s">
        <v>983</v>
      </c>
      <c r="M3" s="279" t="s">
        <v>975</v>
      </c>
      <c r="N3" s="279" t="s">
        <v>976</v>
      </c>
      <c r="O3" s="279" t="s">
        <v>975</v>
      </c>
      <c r="P3" s="279" t="s">
        <v>984</v>
      </c>
      <c r="Q3" s="281">
        <v>1.02</v>
      </c>
      <c r="R3" s="282" t="s">
        <v>985</v>
      </c>
      <c r="S3" s="279" t="s">
        <v>979</v>
      </c>
    </row>
    <row r="4" spans="2:19" ht="78.75" customHeight="1">
      <c r="B4" s="279" t="s">
        <v>986</v>
      </c>
      <c r="C4" s="279" t="s">
        <v>987</v>
      </c>
      <c r="D4" s="279" t="s">
        <v>988</v>
      </c>
      <c r="E4" s="279" t="s">
        <v>46</v>
      </c>
      <c r="F4" s="279" t="s">
        <v>989</v>
      </c>
      <c r="G4" s="280" t="s">
        <v>990</v>
      </c>
      <c r="H4" s="280" t="s">
        <v>972</v>
      </c>
      <c r="I4" s="280" t="s">
        <v>105</v>
      </c>
      <c r="J4" s="279" t="s">
        <v>990</v>
      </c>
      <c r="K4" s="279" t="s">
        <v>991</v>
      </c>
      <c r="L4" s="279" t="s">
        <v>992</v>
      </c>
      <c r="M4" s="279" t="s">
        <v>57</v>
      </c>
      <c r="N4" s="279" t="s">
        <v>976</v>
      </c>
      <c r="O4" s="279" t="s">
        <v>57</v>
      </c>
      <c r="P4" s="279" t="s">
        <v>993</v>
      </c>
      <c r="Q4" s="283">
        <v>1184</v>
      </c>
      <c r="R4" s="282" t="s">
        <v>994</v>
      </c>
      <c r="S4" s="279" t="s">
        <v>995</v>
      </c>
    </row>
    <row r="5" spans="2:19" ht="78.75">
      <c r="B5" s="279" t="s">
        <v>996</v>
      </c>
      <c r="C5" s="279" t="s">
        <v>997</v>
      </c>
      <c r="D5" s="279" t="s">
        <v>998</v>
      </c>
      <c r="E5" s="279" t="s">
        <v>46</v>
      </c>
      <c r="F5" s="279" t="s">
        <v>989</v>
      </c>
      <c r="G5" s="277" t="s">
        <v>990</v>
      </c>
      <c r="H5" s="277" t="s">
        <v>972</v>
      </c>
      <c r="I5" s="280" t="s">
        <v>999</v>
      </c>
      <c r="J5" s="276" t="s">
        <v>990</v>
      </c>
      <c r="K5" s="279" t="s">
        <v>991</v>
      </c>
      <c r="L5" s="276" t="s">
        <v>992</v>
      </c>
      <c r="M5" s="279" t="s">
        <v>1000</v>
      </c>
      <c r="N5" s="279" t="s">
        <v>976</v>
      </c>
      <c r="O5" s="279" t="s">
        <v>1000</v>
      </c>
      <c r="P5" s="279" t="s">
        <v>1001</v>
      </c>
      <c r="Q5" s="283" t="s">
        <v>1002</v>
      </c>
      <c r="R5" s="282" t="s">
        <v>1003</v>
      </c>
      <c r="S5" s="279" t="s">
        <v>995</v>
      </c>
    </row>
    <row r="6" spans="2:19" ht="111.75" customHeight="1">
      <c r="B6" s="279" t="s">
        <v>1004</v>
      </c>
      <c r="C6" s="279" t="s">
        <v>1005</v>
      </c>
      <c r="D6" s="279" t="s">
        <v>1006</v>
      </c>
      <c r="E6" s="279" t="s">
        <v>46</v>
      </c>
      <c r="F6" s="279" t="s">
        <v>989</v>
      </c>
      <c r="G6" s="280" t="s">
        <v>990</v>
      </c>
      <c r="H6" s="280" t="s">
        <v>972</v>
      </c>
      <c r="I6" s="280" t="s">
        <v>58</v>
      </c>
      <c r="J6" s="279" t="s">
        <v>990</v>
      </c>
      <c r="K6" s="279" t="s">
        <v>1007</v>
      </c>
      <c r="L6" s="279" t="s">
        <v>992</v>
      </c>
      <c r="M6" s="279" t="s">
        <v>57</v>
      </c>
      <c r="N6" s="279" t="s">
        <v>976</v>
      </c>
      <c r="O6" s="279" t="s">
        <v>57</v>
      </c>
      <c r="P6" s="279" t="s">
        <v>1008</v>
      </c>
      <c r="Q6" s="283" t="s">
        <v>1002</v>
      </c>
      <c r="R6" s="282" t="s">
        <v>1009</v>
      </c>
      <c r="S6" s="279" t="s">
        <v>995</v>
      </c>
    </row>
    <row r="7" spans="2:19" ht="81" customHeight="1">
      <c r="B7" s="279" t="s">
        <v>1010</v>
      </c>
      <c r="C7" s="279" t="s">
        <v>1011</v>
      </c>
      <c r="D7" s="279" t="s">
        <v>1012</v>
      </c>
      <c r="E7" s="279" t="s">
        <v>46</v>
      </c>
      <c r="F7" s="279" t="s">
        <v>989</v>
      </c>
      <c r="G7" s="280" t="s">
        <v>990</v>
      </c>
      <c r="H7" s="280" t="s">
        <v>972</v>
      </c>
      <c r="I7" s="280" t="s">
        <v>999</v>
      </c>
      <c r="J7" s="279" t="s">
        <v>990</v>
      </c>
      <c r="K7" s="279" t="s">
        <v>1007</v>
      </c>
      <c r="L7" s="279" t="s">
        <v>1013</v>
      </c>
      <c r="M7" s="279" t="s">
        <v>1000</v>
      </c>
      <c r="N7" s="279" t="s">
        <v>976</v>
      </c>
      <c r="O7" s="279" t="s">
        <v>1000</v>
      </c>
      <c r="P7" s="281">
        <v>0.9</v>
      </c>
      <c r="Q7" s="283" t="s">
        <v>1014</v>
      </c>
      <c r="R7" s="282" t="s">
        <v>1015</v>
      </c>
      <c r="S7" s="279" t="s">
        <v>995</v>
      </c>
    </row>
    <row r="8" spans="2:19" ht="100.5" customHeight="1">
      <c r="B8" s="279" t="s">
        <v>1016</v>
      </c>
      <c r="C8" s="279" t="s">
        <v>1017</v>
      </c>
      <c r="D8" s="279" t="s">
        <v>1018</v>
      </c>
      <c r="E8" s="279" t="s">
        <v>46</v>
      </c>
      <c r="F8" s="279" t="s">
        <v>989</v>
      </c>
      <c r="G8" s="280" t="s">
        <v>990</v>
      </c>
      <c r="H8" s="280" t="s">
        <v>972</v>
      </c>
      <c r="I8" s="280" t="s">
        <v>999</v>
      </c>
      <c r="J8" s="279" t="s">
        <v>990</v>
      </c>
      <c r="K8" s="279" t="s">
        <v>973</v>
      </c>
      <c r="L8" s="279" t="s">
        <v>991</v>
      </c>
      <c r="M8" s="279" t="s">
        <v>57</v>
      </c>
      <c r="N8" s="279" t="s">
        <v>976</v>
      </c>
      <c r="O8" s="279" t="s">
        <v>57</v>
      </c>
      <c r="P8" s="281" t="s">
        <v>1019</v>
      </c>
      <c r="Q8" s="283" t="s">
        <v>1002</v>
      </c>
      <c r="R8" s="282" t="s">
        <v>1020</v>
      </c>
      <c r="S8" s="279" t="s">
        <v>995</v>
      </c>
    </row>
    <row r="9" spans="2:19" ht="67.5">
      <c r="B9" s="279" t="s">
        <v>1021</v>
      </c>
      <c r="C9" s="279" t="s">
        <v>1022</v>
      </c>
      <c r="D9" s="279" t="s">
        <v>1023</v>
      </c>
      <c r="E9" s="279" t="s">
        <v>46</v>
      </c>
      <c r="F9" s="279" t="s">
        <v>970</v>
      </c>
      <c r="G9" s="280" t="s">
        <v>1024</v>
      </c>
      <c r="H9" s="280" t="s">
        <v>972</v>
      </c>
      <c r="I9" s="280" t="s">
        <v>999</v>
      </c>
      <c r="J9" s="279" t="s">
        <v>1025</v>
      </c>
      <c r="K9" s="279" t="s">
        <v>973</v>
      </c>
      <c r="L9" s="279" t="s">
        <v>991</v>
      </c>
      <c r="M9" s="279" t="s">
        <v>975</v>
      </c>
      <c r="N9" s="279" t="s">
        <v>991</v>
      </c>
      <c r="O9" s="279" t="s">
        <v>975</v>
      </c>
      <c r="P9" s="281" t="s">
        <v>120</v>
      </c>
      <c r="Q9" s="284" t="s">
        <v>1002</v>
      </c>
      <c r="R9" s="282" t="s">
        <v>120</v>
      </c>
      <c r="S9" s="279" t="s">
        <v>979</v>
      </c>
    </row>
    <row r="10" spans="2:19" ht="90.75" customHeight="1">
      <c r="B10" s="279" t="s">
        <v>1026</v>
      </c>
      <c r="C10" s="279" t="s">
        <v>1027</v>
      </c>
      <c r="D10" s="279" t="s">
        <v>1028</v>
      </c>
      <c r="E10" s="279" t="s">
        <v>46</v>
      </c>
      <c r="F10" s="279" t="s">
        <v>970</v>
      </c>
      <c r="G10" s="280" t="s">
        <v>1024</v>
      </c>
      <c r="H10" s="280" t="s">
        <v>972</v>
      </c>
      <c r="I10" s="280" t="s">
        <v>105</v>
      </c>
      <c r="J10" s="279" t="s">
        <v>1029</v>
      </c>
      <c r="K10" s="279" t="s">
        <v>973</v>
      </c>
      <c r="L10" s="279" t="s">
        <v>1030</v>
      </c>
      <c r="M10" s="279" t="s">
        <v>1000</v>
      </c>
      <c r="N10" s="279" t="s">
        <v>976</v>
      </c>
      <c r="O10" s="279" t="s">
        <v>1000</v>
      </c>
      <c r="P10" s="281">
        <v>1</v>
      </c>
      <c r="Q10" s="284">
        <v>1</v>
      </c>
      <c r="R10" s="282" t="s">
        <v>1031</v>
      </c>
      <c r="S10" s="279" t="s">
        <v>979</v>
      </c>
    </row>
    <row r="11" spans="2:19" ht="91.5" customHeight="1">
      <c r="B11" s="279" t="s">
        <v>1032</v>
      </c>
      <c r="C11" s="279" t="s">
        <v>1033</v>
      </c>
      <c r="D11" s="279" t="s">
        <v>1034</v>
      </c>
      <c r="E11" s="279" t="s">
        <v>46</v>
      </c>
      <c r="F11" s="279" t="s">
        <v>970</v>
      </c>
      <c r="G11" s="280" t="s">
        <v>1024</v>
      </c>
      <c r="H11" s="280" t="s">
        <v>972</v>
      </c>
      <c r="I11" s="280" t="s">
        <v>105</v>
      </c>
      <c r="J11" s="279" t="s">
        <v>1029</v>
      </c>
      <c r="K11" s="279" t="s">
        <v>973</v>
      </c>
      <c r="L11" s="279" t="s">
        <v>991</v>
      </c>
      <c r="M11" s="279" t="s">
        <v>1000</v>
      </c>
      <c r="N11" s="279" t="s">
        <v>976</v>
      </c>
      <c r="O11" s="279" t="s">
        <v>1000</v>
      </c>
      <c r="P11" s="281">
        <v>1</v>
      </c>
      <c r="Q11" s="284">
        <v>1</v>
      </c>
      <c r="R11" s="282" t="s">
        <v>1031</v>
      </c>
      <c r="S11" s="279" t="s">
        <v>979</v>
      </c>
    </row>
    <row r="12" spans="2:19" ht="78.75">
      <c r="B12" s="279" t="s">
        <v>1035</v>
      </c>
      <c r="C12" s="279" t="s">
        <v>1036</v>
      </c>
      <c r="D12" s="279" t="s">
        <v>1037</v>
      </c>
      <c r="E12" s="279" t="s">
        <v>46</v>
      </c>
      <c r="F12" s="279" t="s">
        <v>989</v>
      </c>
      <c r="G12" s="280" t="s">
        <v>1038</v>
      </c>
      <c r="H12" s="280" t="s">
        <v>1039</v>
      </c>
      <c r="I12" s="280" t="s">
        <v>58</v>
      </c>
      <c r="J12" s="279" t="s">
        <v>1040</v>
      </c>
      <c r="K12" s="279" t="s">
        <v>973</v>
      </c>
      <c r="L12" s="279" t="s">
        <v>1041</v>
      </c>
      <c r="M12" s="279" t="s">
        <v>1042</v>
      </c>
      <c r="N12" s="279" t="s">
        <v>1041</v>
      </c>
      <c r="O12" s="279" t="s">
        <v>1042</v>
      </c>
      <c r="P12" s="281">
        <v>1</v>
      </c>
      <c r="Q12" s="281">
        <v>1</v>
      </c>
      <c r="R12" s="282" t="s">
        <v>1043</v>
      </c>
      <c r="S12" s="279" t="s">
        <v>979</v>
      </c>
    </row>
    <row r="13" spans="2:19" ht="56.25">
      <c r="B13" s="279" t="s">
        <v>1044</v>
      </c>
      <c r="C13" s="279" t="s">
        <v>1045</v>
      </c>
      <c r="D13" s="279" t="s">
        <v>1046</v>
      </c>
      <c r="E13" s="279" t="s">
        <v>46</v>
      </c>
      <c r="F13" s="279" t="s">
        <v>970</v>
      </c>
      <c r="G13" s="280" t="s">
        <v>1038</v>
      </c>
      <c r="H13" s="280" t="s">
        <v>1039</v>
      </c>
      <c r="I13" s="280" t="s">
        <v>58</v>
      </c>
      <c r="J13" s="279" t="s">
        <v>1047</v>
      </c>
      <c r="K13" s="279" t="s">
        <v>973</v>
      </c>
      <c r="L13" s="279" t="s">
        <v>1041</v>
      </c>
      <c r="M13" s="279" t="s">
        <v>1000</v>
      </c>
      <c r="N13" s="279" t="s">
        <v>1041</v>
      </c>
      <c r="O13" s="279" t="s">
        <v>1000</v>
      </c>
      <c r="P13" s="281">
        <v>1</v>
      </c>
      <c r="Q13" s="281">
        <v>1</v>
      </c>
      <c r="R13" s="282" t="s">
        <v>1048</v>
      </c>
      <c r="S13" s="279" t="s">
        <v>979</v>
      </c>
    </row>
    <row r="14" spans="2:19" ht="78.75">
      <c r="B14" s="279" t="s">
        <v>1049</v>
      </c>
      <c r="C14" s="279" t="s">
        <v>1050</v>
      </c>
      <c r="D14" s="279" t="s">
        <v>1051</v>
      </c>
      <c r="E14" s="279" t="s">
        <v>46</v>
      </c>
      <c r="F14" s="279" t="s">
        <v>970</v>
      </c>
      <c r="G14" s="280" t="s">
        <v>1038</v>
      </c>
      <c r="H14" s="280" t="s">
        <v>1039</v>
      </c>
      <c r="I14" s="280" t="s">
        <v>58</v>
      </c>
      <c r="J14" s="279" t="s">
        <v>1052</v>
      </c>
      <c r="K14" s="279" t="s">
        <v>1041</v>
      </c>
      <c r="L14" s="279" t="s">
        <v>1053</v>
      </c>
      <c r="M14" s="279" t="s">
        <v>1000</v>
      </c>
      <c r="N14" s="279" t="s">
        <v>1054</v>
      </c>
      <c r="O14" s="279" t="s">
        <v>1000</v>
      </c>
      <c r="P14" s="281">
        <v>1</v>
      </c>
      <c r="Q14" s="281">
        <v>1</v>
      </c>
      <c r="R14" s="282" t="s">
        <v>1031</v>
      </c>
      <c r="S14" s="279" t="s">
        <v>979</v>
      </c>
    </row>
    <row r="15" spans="2:19" ht="78.75">
      <c r="B15" s="279" t="s">
        <v>1055</v>
      </c>
      <c r="C15" s="279" t="s">
        <v>1056</v>
      </c>
      <c r="D15" s="279" t="s">
        <v>1057</v>
      </c>
      <c r="E15" s="279" t="s">
        <v>46</v>
      </c>
      <c r="F15" s="279" t="s">
        <v>970</v>
      </c>
      <c r="G15" s="280" t="s">
        <v>1038</v>
      </c>
      <c r="H15" s="280" t="s">
        <v>1039</v>
      </c>
      <c r="I15" s="280" t="s">
        <v>58</v>
      </c>
      <c r="J15" s="279" t="s">
        <v>1052</v>
      </c>
      <c r="K15" s="279" t="s">
        <v>1041</v>
      </c>
      <c r="L15" s="279" t="s">
        <v>1053</v>
      </c>
      <c r="M15" s="279" t="s">
        <v>1058</v>
      </c>
      <c r="N15" s="279" t="s">
        <v>1054</v>
      </c>
      <c r="O15" s="279" t="s">
        <v>1000</v>
      </c>
      <c r="P15" s="281">
        <v>1</v>
      </c>
      <c r="Q15" s="281">
        <v>0.9</v>
      </c>
      <c r="R15" s="282" t="s">
        <v>1031</v>
      </c>
      <c r="S15" s="279" t="s">
        <v>979</v>
      </c>
    </row>
    <row r="16" spans="2:19" ht="78.75">
      <c r="B16" s="279" t="s">
        <v>1059</v>
      </c>
      <c r="C16" s="279" t="s">
        <v>1060</v>
      </c>
      <c r="D16" s="279" t="s">
        <v>1061</v>
      </c>
      <c r="E16" s="279" t="s">
        <v>46</v>
      </c>
      <c r="F16" s="279" t="s">
        <v>970</v>
      </c>
      <c r="G16" s="280" t="s">
        <v>1038</v>
      </c>
      <c r="H16" s="280" t="s">
        <v>1039</v>
      </c>
      <c r="I16" s="280" t="s">
        <v>58</v>
      </c>
      <c r="J16" s="279" t="s">
        <v>1052</v>
      </c>
      <c r="K16" s="279" t="s">
        <v>1041</v>
      </c>
      <c r="L16" s="279" t="s">
        <v>1053</v>
      </c>
      <c r="M16" s="279" t="s">
        <v>1000</v>
      </c>
      <c r="N16" s="279" t="s">
        <v>1054</v>
      </c>
      <c r="O16" s="279" t="s">
        <v>1000</v>
      </c>
      <c r="P16" s="281">
        <v>1</v>
      </c>
      <c r="Q16" s="281">
        <v>0.87</v>
      </c>
      <c r="R16" s="282" t="s">
        <v>1031</v>
      </c>
      <c r="S16" s="279" t="s">
        <v>979</v>
      </c>
    </row>
    <row r="17" spans="2:19" ht="56.25">
      <c r="B17" s="279" t="s">
        <v>1062</v>
      </c>
      <c r="C17" s="279" t="s">
        <v>1063</v>
      </c>
      <c r="D17" s="279" t="s">
        <v>1064</v>
      </c>
      <c r="E17" s="279" t="s">
        <v>46</v>
      </c>
      <c r="F17" s="279" t="s">
        <v>970</v>
      </c>
      <c r="G17" s="280" t="s">
        <v>1038</v>
      </c>
      <c r="H17" s="280" t="s">
        <v>1039</v>
      </c>
      <c r="I17" s="280" t="s">
        <v>58</v>
      </c>
      <c r="J17" s="279" t="s">
        <v>1065</v>
      </c>
      <c r="K17" s="279" t="s">
        <v>1041</v>
      </c>
      <c r="L17" s="279" t="s">
        <v>1066</v>
      </c>
      <c r="M17" s="279" t="s">
        <v>1000</v>
      </c>
      <c r="N17" s="279" t="s">
        <v>1066</v>
      </c>
      <c r="O17" s="279" t="s">
        <v>1000</v>
      </c>
      <c r="P17" s="281">
        <v>1</v>
      </c>
      <c r="Q17" s="281">
        <v>1</v>
      </c>
      <c r="R17" s="282" t="s">
        <v>1043</v>
      </c>
      <c r="S17" s="279" t="s">
        <v>979</v>
      </c>
    </row>
    <row r="18" spans="2:19" ht="56.25">
      <c r="B18" s="279" t="s">
        <v>1067</v>
      </c>
      <c r="C18" s="279" t="s">
        <v>1068</v>
      </c>
      <c r="D18" s="279" t="s">
        <v>1069</v>
      </c>
      <c r="E18" s="279" t="s">
        <v>46</v>
      </c>
      <c r="F18" s="279" t="s">
        <v>970</v>
      </c>
      <c r="G18" s="280" t="s">
        <v>1038</v>
      </c>
      <c r="H18" s="280" t="s">
        <v>1039</v>
      </c>
      <c r="I18" s="280" t="s">
        <v>58</v>
      </c>
      <c r="J18" s="279" t="s">
        <v>1065</v>
      </c>
      <c r="K18" s="279" t="s">
        <v>1041</v>
      </c>
      <c r="L18" s="279" t="s">
        <v>1066</v>
      </c>
      <c r="M18" s="279" t="s">
        <v>57</v>
      </c>
      <c r="N18" s="279" t="s">
        <v>1066</v>
      </c>
      <c r="O18" s="279" t="s">
        <v>57</v>
      </c>
      <c r="P18" s="281">
        <v>1</v>
      </c>
      <c r="Q18" s="281">
        <v>1</v>
      </c>
      <c r="R18" s="282" t="s">
        <v>1048</v>
      </c>
      <c r="S18" s="279" t="s">
        <v>979</v>
      </c>
    </row>
    <row r="19" spans="2:19" ht="90">
      <c r="B19" s="279" t="s">
        <v>1070</v>
      </c>
      <c r="C19" s="279" t="s">
        <v>1071</v>
      </c>
      <c r="D19" s="279" t="s">
        <v>1072</v>
      </c>
      <c r="E19" s="279" t="s">
        <v>46</v>
      </c>
      <c r="F19" s="279" t="s">
        <v>970</v>
      </c>
      <c r="G19" s="280" t="s">
        <v>1038</v>
      </c>
      <c r="H19" s="280" t="s">
        <v>1039</v>
      </c>
      <c r="I19" s="280" t="s">
        <v>58</v>
      </c>
      <c r="J19" s="279" t="s">
        <v>1065</v>
      </c>
      <c r="K19" s="279" t="s">
        <v>1041</v>
      </c>
      <c r="L19" s="279" t="s">
        <v>1066</v>
      </c>
      <c r="M19" s="279" t="s">
        <v>1000</v>
      </c>
      <c r="N19" s="279" t="s">
        <v>1066</v>
      </c>
      <c r="O19" s="279" t="s">
        <v>1000</v>
      </c>
      <c r="P19" s="281">
        <v>1</v>
      </c>
      <c r="Q19" s="281">
        <v>1</v>
      </c>
      <c r="R19" s="282" t="s">
        <v>1031</v>
      </c>
      <c r="S19" s="279" t="s">
        <v>979</v>
      </c>
    </row>
    <row r="20" spans="2:19" ht="78.75">
      <c r="B20" s="279" t="s">
        <v>1073</v>
      </c>
      <c r="C20" s="279" t="s">
        <v>1074</v>
      </c>
      <c r="D20" s="279" t="s">
        <v>1075</v>
      </c>
      <c r="E20" s="279" t="s">
        <v>46</v>
      </c>
      <c r="F20" s="279" t="s">
        <v>989</v>
      </c>
      <c r="G20" s="280" t="s">
        <v>1038</v>
      </c>
      <c r="H20" s="280" t="s">
        <v>1039</v>
      </c>
      <c r="I20" s="280" t="s">
        <v>105</v>
      </c>
      <c r="J20" s="279" t="s">
        <v>1076</v>
      </c>
      <c r="K20" s="279" t="s">
        <v>1041</v>
      </c>
      <c r="L20" s="279" t="s">
        <v>1077</v>
      </c>
      <c r="M20" s="279" t="s">
        <v>57</v>
      </c>
      <c r="N20" s="279" t="s">
        <v>1077</v>
      </c>
      <c r="O20" s="279" t="s">
        <v>57</v>
      </c>
      <c r="P20" s="281">
        <v>1</v>
      </c>
      <c r="Q20" s="281">
        <v>0.98</v>
      </c>
      <c r="R20" s="282" t="s">
        <v>1031</v>
      </c>
      <c r="S20" s="279" t="s">
        <v>979</v>
      </c>
    </row>
    <row r="21" spans="2:19" ht="78.75">
      <c r="B21" s="279" t="s">
        <v>1078</v>
      </c>
      <c r="C21" s="279" t="s">
        <v>1079</v>
      </c>
      <c r="D21" s="279" t="s">
        <v>1080</v>
      </c>
      <c r="E21" s="279" t="s">
        <v>46</v>
      </c>
      <c r="F21" s="279" t="s">
        <v>989</v>
      </c>
      <c r="G21" s="280" t="s">
        <v>1081</v>
      </c>
      <c r="H21" s="280" t="s">
        <v>1082</v>
      </c>
      <c r="I21" s="280" t="s">
        <v>999</v>
      </c>
      <c r="J21" s="279" t="s">
        <v>1083</v>
      </c>
      <c r="K21" s="279" t="s">
        <v>973</v>
      </c>
      <c r="L21" s="279" t="s">
        <v>1084</v>
      </c>
      <c r="M21" s="279" t="s">
        <v>57</v>
      </c>
      <c r="N21" s="279" t="s">
        <v>1084</v>
      </c>
      <c r="O21" s="279" t="s">
        <v>57</v>
      </c>
      <c r="P21" s="281">
        <v>1</v>
      </c>
      <c r="Q21" s="281">
        <v>1</v>
      </c>
      <c r="R21" s="282" t="s">
        <v>1031</v>
      </c>
      <c r="S21" s="279" t="s">
        <v>979</v>
      </c>
    </row>
    <row r="22" spans="2:19" ht="78.75">
      <c r="B22" s="279" t="s">
        <v>1085</v>
      </c>
      <c r="C22" s="279" t="s">
        <v>1086</v>
      </c>
      <c r="D22" s="279" t="s">
        <v>1087</v>
      </c>
      <c r="E22" s="279" t="s">
        <v>46</v>
      </c>
      <c r="F22" s="279" t="s">
        <v>43</v>
      </c>
      <c r="G22" s="280" t="s">
        <v>1081</v>
      </c>
      <c r="H22" s="280" t="s">
        <v>1082</v>
      </c>
      <c r="I22" s="280" t="s">
        <v>999</v>
      </c>
      <c r="J22" s="279" t="s">
        <v>1088</v>
      </c>
      <c r="K22" s="279" t="s">
        <v>973</v>
      </c>
      <c r="L22" s="279" t="s">
        <v>1089</v>
      </c>
      <c r="M22" s="279" t="s">
        <v>1000</v>
      </c>
      <c r="N22" s="279" t="s">
        <v>1041</v>
      </c>
      <c r="O22" s="279" t="s">
        <v>1000</v>
      </c>
      <c r="P22" s="281">
        <v>0.9</v>
      </c>
      <c r="Q22" s="281">
        <v>0.72</v>
      </c>
      <c r="R22" s="282" t="s">
        <v>1009</v>
      </c>
      <c r="S22" s="279" t="s">
        <v>979</v>
      </c>
    </row>
    <row r="23" spans="2:19" ht="90">
      <c r="B23" s="279" t="s">
        <v>1090</v>
      </c>
      <c r="C23" s="279" t="s">
        <v>1091</v>
      </c>
      <c r="D23" s="279" t="s">
        <v>1092</v>
      </c>
      <c r="E23" s="279" t="s">
        <v>46</v>
      </c>
      <c r="F23" s="279" t="s">
        <v>970</v>
      </c>
      <c r="G23" s="280" t="s">
        <v>1081</v>
      </c>
      <c r="H23" s="280" t="s">
        <v>1082</v>
      </c>
      <c r="I23" s="280" t="s">
        <v>58</v>
      </c>
      <c r="J23" s="279" t="s">
        <v>1093</v>
      </c>
      <c r="K23" s="279" t="s">
        <v>973</v>
      </c>
      <c r="L23" s="279" t="s">
        <v>1094</v>
      </c>
      <c r="M23" s="279" t="s">
        <v>57</v>
      </c>
      <c r="N23" s="279" t="s">
        <v>1095</v>
      </c>
      <c r="O23" s="279" t="s">
        <v>57</v>
      </c>
      <c r="P23" s="281">
        <v>1</v>
      </c>
      <c r="Q23" s="281">
        <v>0.75</v>
      </c>
      <c r="R23" s="282" t="s">
        <v>1031</v>
      </c>
      <c r="S23" s="279" t="s">
        <v>979</v>
      </c>
    </row>
    <row r="24" spans="2:19" ht="78.75">
      <c r="B24" s="279" t="s">
        <v>1096</v>
      </c>
      <c r="C24" s="279" t="s">
        <v>1097</v>
      </c>
      <c r="D24" s="279" t="s">
        <v>1098</v>
      </c>
      <c r="E24" s="279" t="s">
        <v>46</v>
      </c>
      <c r="F24" s="279" t="s">
        <v>970</v>
      </c>
      <c r="G24" s="280" t="s">
        <v>1081</v>
      </c>
      <c r="H24" s="280" t="s">
        <v>1082</v>
      </c>
      <c r="I24" s="280" t="s">
        <v>58</v>
      </c>
      <c r="J24" s="279" t="s">
        <v>1083</v>
      </c>
      <c r="K24" s="279" t="s">
        <v>973</v>
      </c>
      <c r="L24" s="279" t="s">
        <v>1084</v>
      </c>
      <c r="M24" s="279" t="s">
        <v>57</v>
      </c>
      <c r="N24" s="279" t="s">
        <v>1084</v>
      </c>
      <c r="O24" s="279" t="s">
        <v>57</v>
      </c>
      <c r="P24" s="281">
        <v>1</v>
      </c>
      <c r="Q24" s="281">
        <v>1.33</v>
      </c>
      <c r="R24" s="282" t="s">
        <v>1099</v>
      </c>
      <c r="S24" s="279" t="s">
        <v>979</v>
      </c>
    </row>
    <row r="25" spans="2:19" ht="78.75">
      <c r="B25" s="279" t="s">
        <v>1100</v>
      </c>
      <c r="C25" s="279" t="s">
        <v>1101</v>
      </c>
      <c r="D25" s="279" t="s">
        <v>1102</v>
      </c>
      <c r="E25" s="279" t="s">
        <v>46</v>
      </c>
      <c r="F25" s="279" t="s">
        <v>989</v>
      </c>
      <c r="G25" s="280" t="s">
        <v>1103</v>
      </c>
      <c r="H25" s="280" t="s">
        <v>1039</v>
      </c>
      <c r="I25" s="280" t="s">
        <v>999</v>
      </c>
      <c r="J25" s="279" t="s">
        <v>1104</v>
      </c>
      <c r="K25" s="279" t="s">
        <v>1041</v>
      </c>
      <c r="L25" s="279" t="s">
        <v>1105</v>
      </c>
      <c r="M25" s="279" t="s">
        <v>1000</v>
      </c>
      <c r="N25" s="279" t="s">
        <v>1041</v>
      </c>
      <c r="O25" s="279" t="s">
        <v>1000</v>
      </c>
      <c r="P25" s="281">
        <v>1</v>
      </c>
      <c r="Q25" s="281">
        <v>1</v>
      </c>
      <c r="R25" s="282" t="s">
        <v>1031</v>
      </c>
      <c r="S25" s="279" t="s">
        <v>979</v>
      </c>
    </row>
    <row r="26" spans="2:19" ht="78.75">
      <c r="B26" s="279" t="s">
        <v>1106</v>
      </c>
      <c r="C26" s="279" t="s">
        <v>1107</v>
      </c>
      <c r="D26" s="279" t="s">
        <v>1108</v>
      </c>
      <c r="E26" s="279" t="s">
        <v>46</v>
      </c>
      <c r="F26" s="279" t="s">
        <v>970</v>
      </c>
      <c r="G26" s="280" t="s">
        <v>1103</v>
      </c>
      <c r="H26" s="280" t="s">
        <v>1039</v>
      </c>
      <c r="I26" s="280" t="s">
        <v>58</v>
      </c>
      <c r="J26" s="279" t="s">
        <v>1104</v>
      </c>
      <c r="K26" s="279" t="s">
        <v>1041</v>
      </c>
      <c r="L26" s="279" t="s">
        <v>1105</v>
      </c>
      <c r="M26" s="279" t="s">
        <v>1000</v>
      </c>
      <c r="N26" s="279" t="s">
        <v>1041</v>
      </c>
      <c r="O26" s="279" t="s">
        <v>1000</v>
      </c>
      <c r="P26" s="281">
        <v>1</v>
      </c>
      <c r="Q26" s="281">
        <v>1</v>
      </c>
      <c r="R26" s="282" t="s">
        <v>1031</v>
      </c>
      <c r="S26" s="279" t="s">
        <v>979</v>
      </c>
    </row>
    <row r="27" spans="2:19" ht="78.75">
      <c r="B27" s="279" t="s">
        <v>1109</v>
      </c>
      <c r="C27" s="279" t="s">
        <v>1110</v>
      </c>
      <c r="D27" s="279" t="s">
        <v>1111</v>
      </c>
      <c r="E27" s="279" t="s">
        <v>46</v>
      </c>
      <c r="F27" s="279" t="s">
        <v>989</v>
      </c>
      <c r="G27" s="280" t="s">
        <v>1103</v>
      </c>
      <c r="H27" s="280" t="s">
        <v>1039</v>
      </c>
      <c r="I27" s="280" t="s">
        <v>58</v>
      </c>
      <c r="J27" s="279" t="s">
        <v>1112</v>
      </c>
      <c r="K27" s="279" t="s">
        <v>1041</v>
      </c>
      <c r="L27" s="279" t="s">
        <v>1041</v>
      </c>
      <c r="M27" s="279" t="s">
        <v>1000</v>
      </c>
      <c r="N27" s="279" t="s">
        <v>1041</v>
      </c>
      <c r="O27" s="279" t="s">
        <v>1000</v>
      </c>
      <c r="P27" s="281">
        <v>1</v>
      </c>
      <c r="Q27" s="281">
        <v>1</v>
      </c>
      <c r="R27" s="282" t="s">
        <v>1031</v>
      </c>
      <c r="S27" s="279" t="s">
        <v>979</v>
      </c>
    </row>
    <row r="28" spans="2:19" ht="56.25">
      <c r="B28" s="279" t="s">
        <v>1113</v>
      </c>
      <c r="C28" s="279" t="s">
        <v>1114</v>
      </c>
      <c r="D28" s="279" t="s">
        <v>1115</v>
      </c>
      <c r="E28" s="279" t="s">
        <v>46</v>
      </c>
      <c r="F28" s="279" t="s">
        <v>970</v>
      </c>
      <c r="G28" s="280" t="s">
        <v>1103</v>
      </c>
      <c r="H28" s="280" t="s">
        <v>1039</v>
      </c>
      <c r="I28" s="280" t="s">
        <v>58</v>
      </c>
      <c r="J28" s="279" t="s">
        <v>1116</v>
      </c>
      <c r="K28" s="279" t="s">
        <v>1041</v>
      </c>
      <c r="L28" s="279" t="s">
        <v>1117</v>
      </c>
      <c r="M28" s="279" t="s">
        <v>1000</v>
      </c>
      <c r="N28" s="279" t="s">
        <v>1041</v>
      </c>
      <c r="O28" s="279" t="s">
        <v>1000</v>
      </c>
      <c r="P28" s="281">
        <v>1</v>
      </c>
      <c r="Q28" s="281">
        <v>1</v>
      </c>
      <c r="R28" s="282" t="s">
        <v>1043</v>
      </c>
      <c r="S28" s="279" t="s">
        <v>979</v>
      </c>
    </row>
    <row r="29" spans="2:19" ht="78.75">
      <c r="B29" s="279" t="s">
        <v>1118</v>
      </c>
      <c r="C29" s="279" t="s">
        <v>1119</v>
      </c>
      <c r="D29" s="279" t="s">
        <v>1120</v>
      </c>
      <c r="E29" s="279" t="s">
        <v>46</v>
      </c>
      <c r="F29" s="279" t="s">
        <v>970</v>
      </c>
      <c r="G29" s="277" t="s">
        <v>1103</v>
      </c>
      <c r="H29" s="277" t="s">
        <v>1039</v>
      </c>
      <c r="I29" s="280" t="s">
        <v>58</v>
      </c>
      <c r="J29" s="279" t="s">
        <v>1116</v>
      </c>
      <c r="K29" s="279" t="s">
        <v>1041</v>
      </c>
      <c r="L29" s="279" t="s">
        <v>1117</v>
      </c>
      <c r="M29" s="279" t="s">
        <v>1000</v>
      </c>
      <c r="N29" s="279" t="s">
        <v>1041</v>
      </c>
      <c r="O29" s="279" t="s">
        <v>1000</v>
      </c>
      <c r="P29" s="281">
        <v>1</v>
      </c>
      <c r="Q29" s="281">
        <v>1</v>
      </c>
      <c r="R29" s="282" t="s">
        <v>1043</v>
      </c>
      <c r="S29" s="279" t="s">
        <v>979</v>
      </c>
    </row>
    <row r="30" spans="2:19" ht="56.25">
      <c r="B30" s="279" t="s">
        <v>1121</v>
      </c>
      <c r="C30" s="279" t="s">
        <v>1122</v>
      </c>
      <c r="D30" s="279" t="s">
        <v>1123</v>
      </c>
      <c r="E30" s="279" t="s">
        <v>46</v>
      </c>
      <c r="F30" s="279" t="s">
        <v>970</v>
      </c>
      <c r="G30" s="280" t="s">
        <v>1103</v>
      </c>
      <c r="H30" s="280" t="s">
        <v>1039</v>
      </c>
      <c r="I30" s="280" t="s">
        <v>58</v>
      </c>
      <c r="J30" s="279" t="s">
        <v>1116</v>
      </c>
      <c r="K30" s="279" t="s">
        <v>1041</v>
      </c>
      <c r="L30" s="279" t="s">
        <v>1117</v>
      </c>
      <c r="M30" s="279" t="s">
        <v>1000</v>
      </c>
      <c r="N30" s="279" t="s">
        <v>1116</v>
      </c>
      <c r="O30" s="279" t="s">
        <v>1000</v>
      </c>
      <c r="P30" s="281">
        <v>1</v>
      </c>
      <c r="Q30" s="281">
        <v>1</v>
      </c>
      <c r="R30" s="282" t="s">
        <v>1043</v>
      </c>
      <c r="S30" s="279" t="s">
        <v>979</v>
      </c>
    </row>
    <row r="31" spans="2:19" ht="78.75">
      <c r="B31" s="279" t="s">
        <v>1124</v>
      </c>
      <c r="C31" s="279" t="s">
        <v>1125</v>
      </c>
      <c r="D31" s="279" t="s">
        <v>1126</v>
      </c>
      <c r="E31" s="279" t="s">
        <v>46</v>
      </c>
      <c r="F31" s="279" t="s">
        <v>989</v>
      </c>
      <c r="G31" s="280" t="s">
        <v>1103</v>
      </c>
      <c r="H31" s="280" t="s">
        <v>1039</v>
      </c>
      <c r="I31" s="280" t="s">
        <v>58</v>
      </c>
      <c r="J31" s="279" t="s">
        <v>1041</v>
      </c>
      <c r="K31" s="279" t="s">
        <v>973</v>
      </c>
      <c r="L31" s="279" t="s">
        <v>1041</v>
      </c>
      <c r="M31" s="279" t="s">
        <v>1000</v>
      </c>
      <c r="N31" s="279" t="s">
        <v>1041</v>
      </c>
      <c r="O31" s="279" t="s">
        <v>1000</v>
      </c>
      <c r="P31" s="281">
        <v>1</v>
      </c>
      <c r="Q31" s="281">
        <v>1</v>
      </c>
      <c r="R31" s="282" t="s">
        <v>1043</v>
      </c>
      <c r="S31" s="279" t="s">
        <v>979</v>
      </c>
    </row>
    <row r="32" spans="2:19" ht="67.5">
      <c r="B32" s="279" t="s">
        <v>1127</v>
      </c>
      <c r="C32" s="279" t="s">
        <v>1128</v>
      </c>
      <c r="D32" s="279" t="s">
        <v>1129</v>
      </c>
      <c r="E32" s="279" t="s">
        <v>46</v>
      </c>
      <c r="F32" s="279" t="s">
        <v>989</v>
      </c>
      <c r="G32" s="280" t="s">
        <v>1103</v>
      </c>
      <c r="H32" s="280" t="s">
        <v>1039</v>
      </c>
      <c r="I32" s="280" t="s">
        <v>58</v>
      </c>
      <c r="J32" s="279" t="s">
        <v>1130</v>
      </c>
      <c r="K32" s="279" t="s">
        <v>1041</v>
      </c>
      <c r="L32" s="279" t="s">
        <v>1116</v>
      </c>
      <c r="M32" s="279" t="s">
        <v>1000</v>
      </c>
      <c r="N32" s="279" t="s">
        <v>1041</v>
      </c>
      <c r="O32" s="279" t="s">
        <v>1000</v>
      </c>
      <c r="P32" s="281">
        <v>1</v>
      </c>
      <c r="Q32" s="281">
        <v>1</v>
      </c>
      <c r="R32" s="282" t="s">
        <v>1043</v>
      </c>
      <c r="S32" s="279" t="s">
        <v>979</v>
      </c>
    </row>
    <row r="33" spans="2:19" ht="78.75">
      <c r="B33" s="279" t="s">
        <v>1131</v>
      </c>
      <c r="C33" s="279" t="s">
        <v>1132</v>
      </c>
      <c r="D33" s="279" t="s">
        <v>1133</v>
      </c>
      <c r="E33" s="279" t="s">
        <v>46</v>
      </c>
      <c r="F33" s="279" t="s">
        <v>989</v>
      </c>
      <c r="G33" s="285" t="s">
        <v>1103</v>
      </c>
      <c r="H33" s="285" t="s">
        <v>1039</v>
      </c>
      <c r="I33" s="285" t="s">
        <v>58</v>
      </c>
      <c r="J33" s="286" t="s">
        <v>1130</v>
      </c>
      <c r="K33" s="286" t="s">
        <v>1041</v>
      </c>
      <c r="L33" s="286" t="s">
        <v>1130</v>
      </c>
      <c r="M33" s="286" t="s">
        <v>1000</v>
      </c>
      <c r="N33" s="286" t="s">
        <v>1041</v>
      </c>
      <c r="O33" s="286" t="s">
        <v>1000</v>
      </c>
      <c r="P33" s="281">
        <v>0.35</v>
      </c>
      <c r="Q33" s="281">
        <v>0.33</v>
      </c>
      <c r="R33" s="282" t="s">
        <v>1134</v>
      </c>
      <c r="S33" s="279" t="s">
        <v>979</v>
      </c>
    </row>
    <row r="34" spans="2:19" ht="78.75">
      <c r="B34" s="279" t="s">
        <v>1135</v>
      </c>
      <c r="C34" s="279" t="s">
        <v>1136</v>
      </c>
      <c r="D34" s="279" t="s">
        <v>1137</v>
      </c>
      <c r="E34" s="279" t="s">
        <v>46</v>
      </c>
      <c r="F34" s="279" t="s">
        <v>970</v>
      </c>
      <c r="G34" s="280" t="s">
        <v>1103</v>
      </c>
      <c r="H34" s="280" t="s">
        <v>1039</v>
      </c>
      <c r="I34" s="280" t="s">
        <v>58</v>
      </c>
      <c r="J34" s="279" t="s">
        <v>1138</v>
      </c>
      <c r="K34" s="279" t="s">
        <v>1041</v>
      </c>
      <c r="L34" s="279" t="s">
        <v>1139</v>
      </c>
      <c r="M34" s="279" t="s">
        <v>1000</v>
      </c>
      <c r="N34" s="279" t="s">
        <v>1041</v>
      </c>
      <c r="O34" s="279" t="s">
        <v>1000</v>
      </c>
      <c r="P34" s="281">
        <v>1</v>
      </c>
      <c r="Q34" s="281">
        <v>1</v>
      </c>
      <c r="R34" s="282" t="s">
        <v>1031</v>
      </c>
      <c r="S34" s="279" t="s">
        <v>979</v>
      </c>
    </row>
    <row r="35" spans="2:19" ht="67.5">
      <c r="B35" s="279" t="s">
        <v>1140</v>
      </c>
      <c r="C35" s="279" t="s">
        <v>1141</v>
      </c>
      <c r="D35" s="279" t="s">
        <v>1142</v>
      </c>
      <c r="E35" s="279" t="s">
        <v>46</v>
      </c>
      <c r="F35" s="279" t="s">
        <v>989</v>
      </c>
      <c r="G35" s="280" t="s">
        <v>1103</v>
      </c>
      <c r="H35" s="280" t="s">
        <v>1039</v>
      </c>
      <c r="I35" s="280" t="s">
        <v>58</v>
      </c>
      <c r="J35" s="279" t="s">
        <v>1143</v>
      </c>
      <c r="K35" s="279" t="s">
        <v>1041</v>
      </c>
      <c r="L35" s="279" t="s">
        <v>1144</v>
      </c>
      <c r="M35" s="279" t="s">
        <v>1000</v>
      </c>
      <c r="N35" s="279" t="s">
        <v>1041</v>
      </c>
      <c r="O35" s="279" t="s">
        <v>1000</v>
      </c>
      <c r="P35" s="281">
        <v>1</v>
      </c>
      <c r="Q35" s="281">
        <v>1</v>
      </c>
      <c r="R35" s="287" t="s">
        <v>1048</v>
      </c>
      <c r="S35" s="279" t="s">
        <v>979</v>
      </c>
    </row>
    <row r="36" spans="2:19" ht="67.5">
      <c r="B36" s="279" t="s">
        <v>1145</v>
      </c>
      <c r="C36" s="279" t="s">
        <v>1146</v>
      </c>
      <c r="D36" s="279" t="s">
        <v>1147</v>
      </c>
      <c r="E36" s="279" t="s">
        <v>46</v>
      </c>
      <c r="F36" s="279" t="s">
        <v>970</v>
      </c>
      <c r="G36" s="280" t="s">
        <v>1103</v>
      </c>
      <c r="H36" s="280" t="s">
        <v>1039</v>
      </c>
      <c r="I36" s="280" t="s">
        <v>58</v>
      </c>
      <c r="J36" s="279" t="s">
        <v>1116</v>
      </c>
      <c r="K36" s="279" t="s">
        <v>1041</v>
      </c>
      <c r="L36" s="279" t="s">
        <v>1116</v>
      </c>
      <c r="M36" s="279" t="s">
        <v>1000</v>
      </c>
      <c r="N36" s="279" t="s">
        <v>1116</v>
      </c>
      <c r="O36" s="279" t="s">
        <v>1000</v>
      </c>
      <c r="P36" s="281">
        <v>1</v>
      </c>
      <c r="Q36" s="281">
        <v>1</v>
      </c>
      <c r="R36" s="282" t="s">
        <v>1048</v>
      </c>
      <c r="S36" s="279" t="s">
        <v>979</v>
      </c>
    </row>
    <row r="37" spans="2:19" ht="90">
      <c r="B37" s="279" t="s">
        <v>1148</v>
      </c>
      <c r="C37" s="279" t="s">
        <v>1149</v>
      </c>
      <c r="D37" s="279" t="s">
        <v>1150</v>
      </c>
      <c r="E37" s="279" t="s">
        <v>46</v>
      </c>
      <c r="F37" s="279" t="s">
        <v>989</v>
      </c>
      <c r="G37" s="280" t="s">
        <v>1103</v>
      </c>
      <c r="H37" s="280" t="s">
        <v>1039</v>
      </c>
      <c r="I37" s="280" t="s">
        <v>105</v>
      </c>
      <c r="J37" s="279" t="s">
        <v>1116</v>
      </c>
      <c r="K37" s="279" t="s">
        <v>1041</v>
      </c>
      <c r="L37" s="279" t="s">
        <v>1116</v>
      </c>
      <c r="M37" s="279" t="s">
        <v>1000</v>
      </c>
      <c r="N37" s="279" t="s">
        <v>1041</v>
      </c>
      <c r="O37" s="279" t="s">
        <v>1000</v>
      </c>
      <c r="P37" s="281">
        <v>1</v>
      </c>
      <c r="Q37" s="281">
        <v>1</v>
      </c>
      <c r="R37" s="282" t="s">
        <v>1043</v>
      </c>
      <c r="S37" s="279" t="s">
        <v>979</v>
      </c>
    </row>
    <row r="38" spans="2:19" ht="56.25">
      <c r="B38" s="279" t="s">
        <v>1151</v>
      </c>
      <c r="C38" s="279" t="s">
        <v>1152</v>
      </c>
      <c r="D38" s="279" t="s">
        <v>1153</v>
      </c>
      <c r="E38" s="279" t="s">
        <v>46</v>
      </c>
      <c r="F38" s="279" t="s">
        <v>989</v>
      </c>
      <c r="G38" s="280" t="s">
        <v>1154</v>
      </c>
      <c r="H38" s="280" t="s">
        <v>1082</v>
      </c>
      <c r="I38" s="279" t="s">
        <v>58</v>
      </c>
      <c r="J38" s="279" t="s">
        <v>1155</v>
      </c>
      <c r="K38" s="279" t="s">
        <v>973</v>
      </c>
      <c r="L38" s="279" t="s">
        <v>1156</v>
      </c>
      <c r="M38" s="279" t="s">
        <v>1000</v>
      </c>
      <c r="N38" s="279" t="s">
        <v>1156</v>
      </c>
      <c r="O38" s="279" t="s">
        <v>1000</v>
      </c>
      <c r="P38" s="281">
        <v>1</v>
      </c>
      <c r="Q38" s="281">
        <v>1</v>
      </c>
      <c r="R38" s="282" t="s">
        <v>1043</v>
      </c>
      <c r="S38" s="279" t="s">
        <v>979</v>
      </c>
    </row>
    <row r="39" spans="2:19" ht="67.5">
      <c r="B39" s="279" t="s">
        <v>1157</v>
      </c>
      <c r="C39" s="279" t="s">
        <v>1158</v>
      </c>
      <c r="D39" s="279" t="s">
        <v>1159</v>
      </c>
      <c r="E39" s="279" t="s">
        <v>46</v>
      </c>
      <c r="F39" s="279" t="s">
        <v>989</v>
      </c>
      <c r="G39" s="280" t="s">
        <v>1154</v>
      </c>
      <c r="H39" s="280" t="s">
        <v>1082</v>
      </c>
      <c r="I39" s="279" t="s">
        <v>58</v>
      </c>
      <c r="J39" s="279" t="s">
        <v>1155</v>
      </c>
      <c r="K39" s="279" t="s">
        <v>973</v>
      </c>
      <c r="L39" s="279" t="s">
        <v>1156</v>
      </c>
      <c r="M39" s="279" t="s">
        <v>1000</v>
      </c>
      <c r="N39" s="279" t="s">
        <v>1156</v>
      </c>
      <c r="O39" s="279" t="s">
        <v>1000</v>
      </c>
      <c r="P39" s="281">
        <v>1</v>
      </c>
      <c r="Q39" s="281">
        <v>1</v>
      </c>
      <c r="R39" s="282" t="s">
        <v>1043</v>
      </c>
      <c r="S39" s="279" t="s">
        <v>979</v>
      </c>
    </row>
    <row r="40" spans="2:19" ht="67.5">
      <c r="B40" s="279" t="s">
        <v>1160</v>
      </c>
      <c r="C40" s="279" t="s">
        <v>1161</v>
      </c>
      <c r="D40" s="279" t="s">
        <v>1162</v>
      </c>
      <c r="E40" s="279" t="s">
        <v>46</v>
      </c>
      <c r="F40" s="279" t="s">
        <v>989</v>
      </c>
      <c r="G40" s="280" t="s">
        <v>1154</v>
      </c>
      <c r="H40" s="280" t="s">
        <v>1082</v>
      </c>
      <c r="I40" s="279" t="s">
        <v>105</v>
      </c>
      <c r="J40" s="279" t="s">
        <v>1155</v>
      </c>
      <c r="K40" s="279" t="s">
        <v>973</v>
      </c>
      <c r="L40" s="279" t="s">
        <v>1156</v>
      </c>
      <c r="M40" s="279" t="s">
        <v>1000</v>
      </c>
      <c r="N40" s="279" t="s">
        <v>1156</v>
      </c>
      <c r="O40" s="279" t="s">
        <v>1000</v>
      </c>
      <c r="P40" s="281" t="s">
        <v>1163</v>
      </c>
      <c r="Q40" s="281">
        <v>-0.88</v>
      </c>
      <c r="R40" s="282" t="s">
        <v>1163</v>
      </c>
      <c r="S40" s="279" t="s">
        <v>979</v>
      </c>
    </row>
    <row r="41" spans="2:19" ht="78.75">
      <c r="B41" s="279" t="s">
        <v>1164</v>
      </c>
      <c r="C41" s="279" t="s">
        <v>1165</v>
      </c>
      <c r="D41" s="279" t="s">
        <v>1166</v>
      </c>
      <c r="E41" s="279" t="s">
        <v>46</v>
      </c>
      <c r="F41" s="279" t="s">
        <v>43</v>
      </c>
      <c r="G41" s="280" t="s">
        <v>1081</v>
      </c>
      <c r="H41" s="280" t="s">
        <v>1082</v>
      </c>
      <c r="I41" s="280" t="s">
        <v>999</v>
      </c>
      <c r="J41" s="279" t="s">
        <v>1040</v>
      </c>
      <c r="K41" s="279" t="s">
        <v>1167</v>
      </c>
      <c r="L41" s="279" t="s">
        <v>1041</v>
      </c>
      <c r="M41" s="279" t="s">
        <v>57</v>
      </c>
      <c r="N41" s="279" t="s">
        <v>1041</v>
      </c>
      <c r="O41" s="279" t="s">
        <v>57</v>
      </c>
      <c r="P41" s="281">
        <v>0.3</v>
      </c>
      <c r="Q41" s="281">
        <v>0</v>
      </c>
      <c r="R41" s="282" t="s">
        <v>1168</v>
      </c>
      <c r="S41" s="279" t="s">
        <v>1169</v>
      </c>
    </row>
    <row r="42" spans="2:19" ht="78.75">
      <c r="B42" s="279" t="s">
        <v>1170</v>
      </c>
      <c r="C42" s="279" t="s">
        <v>1171</v>
      </c>
      <c r="D42" s="279" t="s">
        <v>1172</v>
      </c>
      <c r="E42" s="279" t="s">
        <v>46</v>
      </c>
      <c r="F42" s="279" t="s">
        <v>43</v>
      </c>
      <c r="G42" s="280" t="s">
        <v>1081</v>
      </c>
      <c r="H42" s="280" t="s">
        <v>1082</v>
      </c>
      <c r="I42" s="280" t="s">
        <v>999</v>
      </c>
      <c r="J42" s="279" t="s">
        <v>1088</v>
      </c>
      <c r="K42" s="279" t="s">
        <v>1167</v>
      </c>
      <c r="L42" s="279" t="s">
        <v>1089</v>
      </c>
      <c r="M42" s="279" t="s">
        <v>1000</v>
      </c>
      <c r="N42" s="279" t="s">
        <v>1173</v>
      </c>
      <c r="O42" s="279" t="s">
        <v>1000</v>
      </c>
      <c r="P42" s="281">
        <v>0.8</v>
      </c>
      <c r="Q42" s="281">
        <v>0</v>
      </c>
      <c r="R42" s="282" t="s">
        <v>1174</v>
      </c>
      <c r="S42" s="279" t="s">
        <v>1169</v>
      </c>
    </row>
    <row r="43" spans="2:19" ht="78.75">
      <c r="B43" s="279" t="s">
        <v>1175</v>
      </c>
      <c r="C43" s="279" t="s">
        <v>1176</v>
      </c>
      <c r="D43" s="279" t="s">
        <v>1177</v>
      </c>
      <c r="E43" s="279" t="s">
        <v>46</v>
      </c>
      <c r="F43" s="279" t="s">
        <v>43</v>
      </c>
      <c r="G43" s="280" t="s">
        <v>1081</v>
      </c>
      <c r="H43" s="280" t="s">
        <v>1082</v>
      </c>
      <c r="I43" s="280" t="s">
        <v>999</v>
      </c>
      <c r="J43" s="279" t="s">
        <v>1088</v>
      </c>
      <c r="K43" s="279" t="s">
        <v>1167</v>
      </c>
      <c r="L43" s="279" t="s">
        <v>1089</v>
      </c>
      <c r="M43" s="279" t="s">
        <v>1000</v>
      </c>
      <c r="N43" s="279" t="s">
        <v>1173</v>
      </c>
      <c r="O43" s="279" t="s">
        <v>1000</v>
      </c>
      <c r="P43" s="281">
        <v>0.9</v>
      </c>
      <c r="Q43" s="281">
        <v>0</v>
      </c>
      <c r="R43" s="282" t="s">
        <v>1178</v>
      </c>
      <c r="S43" s="279" t="s">
        <v>1169</v>
      </c>
    </row>
    <row r="44" spans="2:19" ht="78.75">
      <c r="B44" s="279" t="s">
        <v>1179</v>
      </c>
      <c r="C44" s="279" t="s">
        <v>1180</v>
      </c>
      <c r="D44" s="279" t="s">
        <v>1181</v>
      </c>
      <c r="E44" s="279" t="s">
        <v>46</v>
      </c>
      <c r="F44" s="279" t="s">
        <v>43</v>
      </c>
      <c r="G44" s="277" t="s">
        <v>1081</v>
      </c>
      <c r="H44" s="277" t="s">
        <v>1082</v>
      </c>
      <c r="I44" s="280" t="s">
        <v>58</v>
      </c>
      <c r="J44" s="279" t="s">
        <v>1083</v>
      </c>
      <c r="K44" s="279" t="s">
        <v>1167</v>
      </c>
      <c r="L44" s="279" t="s">
        <v>1041</v>
      </c>
      <c r="M44" s="279" t="s">
        <v>57</v>
      </c>
      <c r="N44" s="279" t="s">
        <v>1041</v>
      </c>
      <c r="O44" s="279" t="s">
        <v>57</v>
      </c>
      <c r="P44" s="281">
        <v>0.8</v>
      </c>
      <c r="Q44" s="281">
        <v>0</v>
      </c>
      <c r="R44" s="282" t="s">
        <v>1174</v>
      </c>
      <c r="S44" s="279" t="s">
        <v>1169</v>
      </c>
    </row>
    <row r="45" spans="2:19" ht="78.75">
      <c r="B45" s="279" t="s">
        <v>1182</v>
      </c>
      <c r="C45" s="279" t="s">
        <v>1183</v>
      </c>
      <c r="D45" s="279" t="s">
        <v>1184</v>
      </c>
      <c r="E45" s="279" t="s">
        <v>46</v>
      </c>
      <c r="F45" s="279" t="s">
        <v>43</v>
      </c>
      <c r="G45" s="280" t="s">
        <v>1081</v>
      </c>
      <c r="H45" s="280" t="s">
        <v>1082</v>
      </c>
      <c r="I45" s="280" t="s">
        <v>58</v>
      </c>
      <c r="J45" s="279" t="s">
        <v>1025</v>
      </c>
      <c r="K45" s="279" t="s">
        <v>1167</v>
      </c>
      <c r="L45" s="279" t="s">
        <v>991</v>
      </c>
      <c r="M45" s="279" t="s">
        <v>57</v>
      </c>
      <c r="N45" s="279" t="s">
        <v>976</v>
      </c>
      <c r="O45" s="279" t="s">
        <v>57</v>
      </c>
      <c r="P45" s="281">
        <v>0.9</v>
      </c>
      <c r="Q45" s="281">
        <v>0</v>
      </c>
      <c r="R45" s="282" t="s">
        <v>1009</v>
      </c>
      <c r="S45" s="279" t="s">
        <v>1169</v>
      </c>
    </row>
    <row r="46" spans="2:19" ht="146.25">
      <c r="B46" s="279" t="s">
        <v>1185</v>
      </c>
      <c r="C46" s="279" t="s">
        <v>1186</v>
      </c>
      <c r="D46" s="279" t="s">
        <v>1187</v>
      </c>
      <c r="E46" s="279" t="s">
        <v>1188</v>
      </c>
      <c r="F46" s="279" t="s">
        <v>43</v>
      </c>
      <c r="G46" s="280" t="s">
        <v>1189</v>
      </c>
      <c r="H46" s="280" t="s">
        <v>1082</v>
      </c>
      <c r="I46" s="280" t="s">
        <v>105</v>
      </c>
      <c r="J46" s="279" t="s">
        <v>1040</v>
      </c>
      <c r="K46" s="279" t="s">
        <v>973</v>
      </c>
      <c r="L46" s="279" t="s">
        <v>1190</v>
      </c>
      <c r="M46" s="279" t="s">
        <v>57</v>
      </c>
      <c r="N46" s="279" t="s">
        <v>973</v>
      </c>
      <c r="O46" s="279" t="s">
        <v>57</v>
      </c>
      <c r="P46" s="279">
        <f>1</f>
        <v>1</v>
      </c>
      <c r="Q46" s="279">
        <v>0.94</v>
      </c>
      <c r="R46" s="282" t="s">
        <v>1191</v>
      </c>
      <c r="S46" s="279" t="s">
        <v>979</v>
      </c>
    </row>
    <row r="47" spans="2:19" ht="78.75">
      <c r="B47" s="279" t="s">
        <v>1192</v>
      </c>
      <c r="C47" s="279" t="s">
        <v>1193</v>
      </c>
      <c r="D47" s="279" t="s">
        <v>1194</v>
      </c>
      <c r="E47" s="279" t="s">
        <v>46</v>
      </c>
      <c r="F47" s="279" t="s">
        <v>43</v>
      </c>
      <c r="G47" s="280" t="s">
        <v>1189</v>
      </c>
      <c r="H47" s="280" t="s">
        <v>1082</v>
      </c>
      <c r="I47" s="280" t="s">
        <v>105</v>
      </c>
      <c r="J47" s="279" t="s">
        <v>1040</v>
      </c>
      <c r="K47" s="279" t="s">
        <v>973</v>
      </c>
      <c r="L47" s="279" t="s">
        <v>1195</v>
      </c>
      <c r="M47" s="279" t="s">
        <v>975</v>
      </c>
      <c r="N47" s="279" t="s">
        <v>973</v>
      </c>
      <c r="O47" s="279" t="s">
        <v>975</v>
      </c>
      <c r="P47" s="281">
        <v>1</v>
      </c>
      <c r="Q47" s="281">
        <v>0.68</v>
      </c>
      <c r="R47" s="282" t="s">
        <v>1196</v>
      </c>
      <c r="S47" s="279" t="s">
        <v>979</v>
      </c>
    </row>
    <row r="48" spans="2:19" ht="78.75">
      <c r="B48" s="279" t="s">
        <v>1197</v>
      </c>
      <c r="C48" s="279" t="s">
        <v>1198</v>
      </c>
      <c r="D48" s="279" t="s">
        <v>1199</v>
      </c>
      <c r="E48" s="279" t="s">
        <v>46</v>
      </c>
      <c r="F48" s="279" t="s">
        <v>43</v>
      </c>
      <c r="G48" s="280" t="s">
        <v>1189</v>
      </c>
      <c r="H48" s="280" t="s">
        <v>1082</v>
      </c>
      <c r="I48" s="280" t="s">
        <v>105</v>
      </c>
      <c r="J48" s="279" t="s">
        <v>1040</v>
      </c>
      <c r="K48" s="279" t="s">
        <v>973</v>
      </c>
      <c r="L48" s="279" t="s">
        <v>1195</v>
      </c>
      <c r="M48" s="279" t="s">
        <v>975</v>
      </c>
      <c r="N48" s="279" t="s">
        <v>973</v>
      </c>
      <c r="O48" s="279" t="s">
        <v>975</v>
      </c>
      <c r="P48" s="281">
        <v>1</v>
      </c>
      <c r="Q48" s="281">
        <v>0.64</v>
      </c>
      <c r="R48" s="282" t="s">
        <v>1196</v>
      </c>
      <c r="S48" s="279" t="s">
        <v>979</v>
      </c>
    </row>
    <row r="49" spans="2:19" ht="90">
      <c r="B49" s="279" t="s">
        <v>1200</v>
      </c>
      <c r="C49" s="279" t="s">
        <v>1201</v>
      </c>
      <c r="D49" s="279" t="s">
        <v>1202</v>
      </c>
      <c r="E49" s="279" t="s">
        <v>46</v>
      </c>
      <c r="F49" s="279" t="s">
        <v>989</v>
      </c>
      <c r="G49" s="280" t="s">
        <v>1189</v>
      </c>
      <c r="H49" s="280" t="s">
        <v>1082</v>
      </c>
      <c r="I49" s="280" t="s">
        <v>105</v>
      </c>
      <c r="J49" s="279" t="s">
        <v>1040</v>
      </c>
      <c r="K49" s="279" t="s">
        <v>973</v>
      </c>
      <c r="L49" s="279" t="s">
        <v>1203</v>
      </c>
      <c r="M49" s="279" t="s">
        <v>1000</v>
      </c>
      <c r="N49" s="279" t="s">
        <v>973</v>
      </c>
      <c r="O49" s="279" t="s">
        <v>1000</v>
      </c>
      <c r="P49" s="281">
        <v>1</v>
      </c>
      <c r="Q49" s="284">
        <v>0.69</v>
      </c>
      <c r="R49" s="282" t="s">
        <v>1196</v>
      </c>
      <c r="S49" s="279" t="s">
        <v>979</v>
      </c>
    </row>
    <row r="50" spans="2:19" ht="78.75">
      <c r="B50" s="279" t="s">
        <v>1204</v>
      </c>
      <c r="C50" s="279" t="s">
        <v>1205</v>
      </c>
      <c r="D50" s="279" t="s">
        <v>1206</v>
      </c>
      <c r="E50" s="279" t="s">
        <v>46</v>
      </c>
      <c r="F50" s="279" t="s">
        <v>989</v>
      </c>
      <c r="G50" s="280" t="s">
        <v>1189</v>
      </c>
      <c r="H50" s="280" t="s">
        <v>1082</v>
      </c>
      <c r="I50" s="280" t="s">
        <v>58</v>
      </c>
      <c r="J50" s="279" t="s">
        <v>1207</v>
      </c>
      <c r="K50" s="279" t="s">
        <v>1208</v>
      </c>
      <c r="L50" s="279" t="s">
        <v>1209</v>
      </c>
      <c r="M50" s="279" t="s">
        <v>1000</v>
      </c>
      <c r="N50" s="279" t="s">
        <v>1210</v>
      </c>
      <c r="O50" s="279" t="s">
        <v>1000</v>
      </c>
      <c r="P50" s="279" t="s">
        <v>1211</v>
      </c>
      <c r="Q50" s="284">
        <v>0.87</v>
      </c>
      <c r="R50" s="282" t="s">
        <v>1196</v>
      </c>
      <c r="S50" s="279" t="s">
        <v>979</v>
      </c>
    </row>
    <row r="51" spans="2:19" ht="45">
      <c r="B51" s="279" t="s">
        <v>1212</v>
      </c>
      <c r="C51" s="279" t="s">
        <v>1213</v>
      </c>
      <c r="D51" s="279" t="s">
        <v>1214</v>
      </c>
      <c r="E51" s="279" t="s">
        <v>1215</v>
      </c>
      <c r="F51" s="279" t="s">
        <v>1216</v>
      </c>
      <c r="G51" s="280" t="s">
        <v>1038</v>
      </c>
      <c r="H51" s="280" t="s">
        <v>1039</v>
      </c>
      <c r="I51" s="280" t="s">
        <v>105</v>
      </c>
      <c r="J51" s="279" t="s">
        <v>1217</v>
      </c>
      <c r="K51" s="279" t="s">
        <v>1218</v>
      </c>
      <c r="L51" s="279" t="s">
        <v>1217</v>
      </c>
      <c r="M51" s="279" t="s">
        <v>1219</v>
      </c>
      <c r="N51" s="279" t="s">
        <v>1217</v>
      </c>
      <c r="O51" s="279" t="s">
        <v>1219</v>
      </c>
      <c r="P51" s="281" t="s">
        <v>120</v>
      </c>
      <c r="Q51" s="281" t="s">
        <v>120</v>
      </c>
      <c r="R51" s="282" t="s">
        <v>120</v>
      </c>
      <c r="S51" s="279" t="s">
        <v>1220</v>
      </c>
    </row>
    <row r="52" spans="2:19" ht="54">
      <c r="B52" s="288" t="s">
        <v>1221</v>
      </c>
      <c r="C52" s="279" t="s">
        <v>1222</v>
      </c>
      <c r="D52" s="279" t="s">
        <v>1223</v>
      </c>
      <c r="E52" s="279" t="s">
        <v>1215</v>
      </c>
      <c r="F52" s="279" t="s">
        <v>1216</v>
      </c>
      <c r="G52" s="280" t="s">
        <v>1038</v>
      </c>
      <c r="H52" s="280" t="s">
        <v>1039</v>
      </c>
      <c r="I52" s="280" t="s">
        <v>105</v>
      </c>
      <c r="J52" s="279" t="s">
        <v>1217</v>
      </c>
      <c r="K52" s="279" t="s">
        <v>1218</v>
      </c>
      <c r="L52" s="279" t="s">
        <v>1217</v>
      </c>
      <c r="M52" s="279" t="s">
        <v>1219</v>
      </c>
      <c r="N52" s="279" t="s">
        <v>1217</v>
      </c>
      <c r="O52" s="279" t="s">
        <v>1219</v>
      </c>
      <c r="P52" s="281" t="s">
        <v>120</v>
      </c>
      <c r="Q52" s="281" t="s">
        <v>120</v>
      </c>
      <c r="R52" s="282" t="s">
        <v>120</v>
      </c>
      <c r="S52" s="279" t="s">
        <v>1220</v>
      </c>
    </row>
    <row r="53" spans="2:19" ht="45">
      <c r="B53" s="279" t="s">
        <v>1224</v>
      </c>
      <c r="C53" s="279" t="s">
        <v>1225</v>
      </c>
      <c r="D53" s="279" t="s">
        <v>1226</v>
      </c>
      <c r="E53" s="279" t="s">
        <v>1215</v>
      </c>
      <c r="F53" s="279" t="s">
        <v>1216</v>
      </c>
      <c r="G53" s="280" t="s">
        <v>1038</v>
      </c>
      <c r="H53" s="280" t="s">
        <v>1039</v>
      </c>
      <c r="I53" s="280" t="s">
        <v>105</v>
      </c>
      <c r="J53" s="279" t="s">
        <v>1217</v>
      </c>
      <c r="K53" s="279" t="s">
        <v>1218</v>
      </c>
      <c r="L53" s="279" t="s">
        <v>1217</v>
      </c>
      <c r="M53" s="279" t="s">
        <v>1219</v>
      </c>
      <c r="N53" s="279" t="s">
        <v>1217</v>
      </c>
      <c r="O53" s="279" t="s">
        <v>1219</v>
      </c>
      <c r="P53" s="281" t="s">
        <v>120</v>
      </c>
      <c r="Q53" s="281" t="s">
        <v>120</v>
      </c>
      <c r="R53" s="282" t="s">
        <v>120</v>
      </c>
      <c r="S53" s="279" t="s">
        <v>1220</v>
      </c>
    </row>
    <row r="54" spans="2:19" ht="45">
      <c r="B54" s="279" t="s">
        <v>1227</v>
      </c>
      <c r="C54" s="279" t="s">
        <v>1228</v>
      </c>
      <c r="D54" s="279" t="s">
        <v>1229</v>
      </c>
      <c r="E54" s="279" t="s">
        <v>1215</v>
      </c>
      <c r="F54" s="279" t="s">
        <v>1216</v>
      </c>
      <c r="G54" s="280" t="s">
        <v>1038</v>
      </c>
      <c r="H54" s="280" t="s">
        <v>1039</v>
      </c>
      <c r="I54" s="280" t="s">
        <v>105</v>
      </c>
      <c r="J54" s="279" t="s">
        <v>1217</v>
      </c>
      <c r="K54" s="279" t="s">
        <v>1218</v>
      </c>
      <c r="L54" s="279" t="s">
        <v>1217</v>
      </c>
      <c r="M54" s="279" t="s">
        <v>1219</v>
      </c>
      <c r="N54" s="279" t="s">
        <v>1217</v>
      </c>
      <c r="O54" s="279" t="s">
        <v>1219</v>
      </c>
      <c r="P54" s="281" t="s">
        <v>120</v>
      </c>
      <c r="Q54" s="281" t="s">
        <v>120</v>
      </c>
      <c r="R54" s="282" t="s">
        <v>120</v>
      </c>
      <c r="S54" s="279" t="s">
        <v>1220</v>
      </c>
    </row>
    <row r="55" spans="2:19" ht="45">
      <c r="B55" s="279" t="s">
        <v>1230</v>
      </c>
      <c r="C55" s="279" t="s">
        <v>1231</v>
      </c>
      <c r="D55" s="279" t="s">
        <v>1232</v>
      </c>
      <c r="E55" s="279" t="s">
        <v>1215</v>
      </c>
      <c r="F55" s="279" t="s">
        <v>1216</v>
      </c>
      <c r="G55" s="280" t="s">
        <v>1038</v>
      </c>
      <c r="H55" s="280" t="s">
        <v>1039</v>
      </c>
      <c r="I55" s="280" t="s">
        <v>105</v>
      </c>
      <c r="J55" s="279" t="s">
        <v>1217</v>
      </c>
      <c r="K55" s="279" t="s">
        <v>1218</v>
      </c>
      <c r="L55" s="279" t="s">
        <v>1217</v>
      </c>
      <c r="M55" s="279" t="s">
        <v>1219</v>
      </c>
      <c r="N55" s="279" t="s">
        <v>1217</v>
      </c>
      <c r="O55" s="279" t="s">
        <v>1219</v>
      </c>
      <c r="P55" s="281" t="s">
        <v>120</v>
      </c>
      <c r="Q55" s="281" t="s">
        <v>120</v>
      </c>
      <c r="R55" s="282" t="s">
        <v>120</v>
      </c>
      <c r="S55" s="279" t="s">
        <v>1220</v>
      </c>
    </row>
  </sheetData>
  <printOptions horizontalCentered="1"/>
  <pageMargins left="0.59015748031496096" right="1.25984251968504" top="0.31535433070866109" bottom="1.269685039370078" header="0.31535433070866109" footer="0.31535433070866109"/>
  <pageSetup paperSize="0" scale="80" fitToWidth="0" fitToHeight="0" orientation="landscape" horizontalDpi="0" verticalDpi="0" copies="0"/>
  <headerFooter alignWithMargins="0">
    <oddHeader xml:space="preserve">&amp;C&amp;"Calibri Light,Regular"&amp;14INDICADORES DE GESTIÓN ADOPTADOS POR EL
INSTITUTO DEPARTAMENTAL DE TRÁNSITO DEL QUINDÍO&amp;R&amp;"Calibri Light,Regular"&amp;14 2016
</oddHeader>
    <oddFooter>&amp;L&amp;"Calibri Light,Regular"Elaborado por:&amp;C&amp;"Calibri Light,Regular"DORA NELLY GAVIRIA SALAZAR
Técnico de Apoyo Gerencial y Gestión de Calidad&amp;R&amp;"Calibri,Regular"&amp;P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2019</vt:lpstr>
      <vt:lpstr>Hoja3</vt:lpstr>
      <vt:lpstr>hoja4</vt:lpstr>
      <vt:lpstr>Hoja1</vt:lpstr>
      <vt:lpstr>_GoBack_4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TRAMITES 1</dc:creator>
  <cp:lastModifiedBy>TRAMITES 1</cp:lastModifiedBy>
  <dcterms:created xsi:type="dcterms:W3CDTF">2022-05-20T15:12:00Z</dcterms:created>
  <dcterms:modified xsi:type="dcterms:W3CDTF">2022-05-20T15:12:00Z</dcterms:modified>
</cp:coreProperties>
</file>